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55" windowWidth="16860" windowHeight="9405" firstSheet="3" activeTab="6"/>
  </bookViews>
  <sheets>
    <sheet name="data grond nulmeting" sheetId="1" r:id="rId1"/>
    <sheet name="Zn en Cd nulmeting" sheetId="4" r:id="rId2"/>
    <sheet name="data grond 4e mon ronde" sheetId="6" r:id="rId3"/>
    <sheet name="Zn en Cd 4e mon ronde" sheetId="9" r:id="rId4"/>
    <sheet name="kolomproeven" sheetId="8" r:id="rId5"/>
    <sheet name="kolomproef in &amp; efluent" sheetId="10" r:id="rId6"/>
    <sheet name="kolomproef cumulatief" sheetId="11" r:id="rId7"/>
  </sheets>
  <externalReferences>
    <externalReference r:id="rId8"/>
  </externalReferences>
  <calcPr calcId="125725"/>
</workbook>
</file>

<file path=xl/calcChain.xml><?xml version="1.0" encoding="utf-8"?>
<calcChain xmlns="http://schemas.openxmlformats.org/spreadsheetml/2006/main">
  <c r="K34" i="8"/>
  <c r="L21"/>
  <c r="L29"/>
  <c r="M21"/>
  <c r="M29" s="1"/>
  <c r="N29" s="1"/>
  <c r="O29" s="1"/>
  <c r="P29" s="1"/>
  <c r="N21"/>
  <c r="O21"/>
  <c r="P21"/>
  <c r="C21"/>
  <c r="C29"/>
  <c r="D21"/>
  <c r="D29"/>
  <c r="E21"/>
  <c r="E29"/>
  <c r="F21"/>
  <c r="F29"/>
  <c r="G21"/>
  <c r="G29"/>
  <c r="L20"/>
  <c r="L28"/>
  <c r="M20"/>
  <c r="M28"/>
  <c r="N20"/>
  <c r="N28"/>
  <c r="O20"/>
  <c r="O28"/>
  <c r="P20"/>
  <c r="P28"/>
  <c r="C20"/>
  <c r="C28"/>
  <c r="D20"/>
  <c r="D28"/>
  <c r="E20"/>
  <c r="E28"/>
  <c r="F20"/>
  <c r="F28"/>
  <c r="G20"/>
  <c r="G28"/>
  <c r="L18"/>
  <c r="L26"/>
  <c r="M18"/>
  <c r="M26"/>
  <c r="N18"/>
  <c r="N26"/>
  <c r="O18"/>
  <c r="O26"/>
  <c r="P18"/>
  <c r="P26"/>
  <c r="C18"/>
  <c r="C26"/>
  <c r="D18"/>
  <c r="D26"/>
  <c r="E18"/>
  <c r="E26"/>
  <c r="F18"/>
  <c r="F26"/>
  <c r="G18"/>
  <c r="G26" s="1"/>
  <c r="L17"/>
  <c r="L25" s="1"/>
  <c r="M25" s="1"/>
  <c r="N25" s="1"/>
  <c r="O25" s="1"/>
  <c r="P25" s="1"/>
  <c r="M17"/>
  <c r="N17"/>
  <c r="O17"/>
  <c r="P17"/>
  <c r="C17"/>
  <c r="C25" s="1"/>
  <c r="D25" s="1"/>
  <c r="E25" s="1"/>
  <c r="F25" s="1"/>
  <c r="G25" s="1"/>
  <c r="D17"/>
  <c r="E17"/>
  <c r="F17"/>
  <c r="G17"/>
  <c r="D13" i="6"/>
  <c r="D12"/>
  <c r="D11"/>
  <c r="D10"/>
  <c r="D9"/>
  <c r="D8"/>
  <c r="D3" i="1"/>
  <c r="D4"/>
  <c r="D5"/>
  <c r="D6"/>
  <c r="D7"/>
  <c r="D8"/>
  <c r="D2"/>
</calcChain>
</file>

<file path=xl/sharedStrings.xml><?xml version="1.0" encoding="utf-8"?>
<sst xmlns="http://schemas.openxmlformats.org/spreadsheetml/2006/main" count="114" uniqueCount="67">
  <si>
    <t>Mengmonster</t>
  </si>
  <si>
    <t>min diepte (m -mv)</t>
  </si>
  <si>
    <t>max diepte (m -mv)</t>
  </si>
  <si>
    <t>gem diepte (m -mv)</t>
  </si>
  <si>
    <t>As (mg/kg d.s.)</t>
  </si>
  <si>
    <t>Cd (mg/kg d.s.)</t>
  </si>
  <si>
    <t>Cr (mg/kg d.s.)</t>
  </si>
  <si>
    <t>Cu (mg/kg d.s.)</t>
  </si>
  <si>
    <t>Hg (mg/kg d.s.)</t>
  </si>
  <si>
    <t>Pb (mg/kg d.s.)</t>
  </si>
  <si>
    <t>Ni (mg/kg d.s.)</t>
  </si>
  <si>
    <t>Zn (mg/kg d.s.)</t>
  </si>
  <si>
    <t>Org stof IB (% d.s.)</t>
  </si>
  <si>
    <t>Naast injector</t>
  </si>
  <si>
    <t>bodemlaag</t>
  </si>
  <si>
    <t>gemiddelde diepte</t>
  </si>
  <si>
    <t>droge stof %</t>
  </si>
  <si>
    <t>organische stof %</t>
  </si>
  <si>
    <t>sulfaat mg/kg ds</t>
  </si>
  <si>
    <t>CaCO3-gehalte g/kg ds</t>
  </si>
  <si>
    <t>CaCO3 % ds</t>
  </si>
  <si>
    <t>Cd mg/kg ds</t>
  </si>
  <si>
    <t>Fe mg/kg ds</t>
  </si>
  <si>
    <t>Zn mg/kg ds</t>
  </si>
  <si>
    <t>S (totaal) mg/kg ds</t>
  </si>
  <si>
    <t>6001 en 6002</t>
  </si>
  <si>
    <t>2,5-3 m-mv</t>
  </si>
  <si>
    <t>4-5 m-mv</t>
  </si>
  <si>
    <t>5,5-6,5 m-mv</t>
  </si>
  <si>
    <t>6003 en 6004</t>
  </si>
  <si>
    <t>4-5,5 m-mv</t>
  </si>
  <si>
    <t>5,5-6,7 m-mv</t>
  </si>
  <si>
    <t>7003 en 7004</t>
  </si>
  <si>
    <t>2,5-4 m -mv</t>
  </si>
  <si>
    <t>4-5,5 m -mv</t>
  </si>
  <si>
    <t>5,5-7 m -mv</t>
  </si>
  <si>
    <t>7001 en 7002</t>
  </si>
  <si>
    <t>mengmonster 4 - 5,5 m</t>
  </si>
  <si>
    <t>Influent</t>
  </si>
  <si>
    <t>pH</t>
  </si>
  <si>
    <t>EC (uS/cm)</t>
  </si>
  <si>
    <t>Redoxpotentiaal</t>
  </si>
  <si>
    <t>Cadmium (ug/l)</t>
  </si>
  <si>
    <t>Zink (ug/l)</t>
  </si>
  <si>
    <t>Ijzer (ug/l)</t>
  </si>
  <si>
    <t>Zwavel (mg/l)</t>
  </si>
  <si>
    <t>220 (bovenin kolom)</t>
  </si>
  <si>
    <t>5,1 (bovenin kolom)</t>
  </si>
  <si>
    <t>mengmonster 5,5 - 7,0 m</t>
  </si>
  <si>
    <t>5,0 (bovenin kolom)</t>
  </si>
  <si>
    <t>314 (bovenin kolom)</t>
  </si>
  <si>
    <t>Verwijderd/emissie</t>
  </si>
  <si>
    <t>Cadmium (ug/kg ds)</t>
  </si>
  <si>
    <t>L/S-waarde</t>
  </si>
  <si>
    <t>Cumulatief verwijderd/geemitteerd</t>
  </si>
  <si>
    <t>Zink (ug/kg ds)</t>
  </si>
  <si>
    <t>Ijzer (ug/kg ds)</t>
  </si>
  <si>
    <t>Zwavel (mg/kg ds)</t>
  </si>
  <si>
    <t>Zink (mg/kg ds)</t>
  </si>
  <si>
    <t>Ijzer (mg/kg ds)</t>
  </si>
  <si>
    <t>Cd influent</t>
  </si>
  <si>
    <t>Cd effluent 4-5,5</t>
  </si>
  <si>
    <t>Cd effluent 5,5-7,0</t>
  </si>
  <si>
    <t>Zn influent</t>
  </si>
  <si>
    <t>Zn effluent 4-5,5</t>
  </si>
  <si>
    <t>Zn effluent 5,5-7,0</t>
  </si>
  <si>
    <t>Verwijderd</t>
  </si>
</sst>
</file>

<file path=xl/styles.xml><?xml version="1.0" encoding="utf-8"?>
<styleSheet xmlns="http://schemas.openxmlformats.org/spreadsheetml/2006/main">
  <numFmts count="1">
    <numFmt numFmtId="172" formatCode="0.0"/>
  </numFmts>
  <fonts count="13"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</font>
    <font>
      <sz val="10"/>
      <name val="Arial"/>
    </font>
    <font>
      <sz val="10"/>
      <name val="Arial"/>
    </font>
    <font>
      <sz val="9.75"/>
      <name val="Arial"/>
    </font>
    <font>
      <sz val="9.75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172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4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6.4115822130299899E-2"/>
          <c:y val="0.13050847457627118"/>
          <c:w val="0.9027921406411582"/>
          <c:h val="0.69661016949152543"/>
        </c:manualLayout>
      </c:layout>
      <c:scatterChart>
        <c:scatterStyle val="lineMarker"/>
        <c:ser>
          <c:idx val="2"/>
          <c:order val="0"/>
          <c:tx>
            <c:v>Ni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'data grond nulmeting'!$K$2:$K$8</c:f>
              <c:numCache>
                <c:formatCode>General</c:formatCode>
                <c:ptCount val="7"/>
                <c:pt idx="0" formatCode="0.0">
                  <c:v>8</c:v>
                </c:pt>
                <c:pt idx="1">
                  <c:v>3.4</c:v>
                </c:pt>
                <c:pt idx="2">
                  <c:v>16</c:v>
                </c:pt>
                <c:pt idx="3" formatCode="0.0">
                  <c:v>3</c:v>
                </c:pt>
                <c:pt idx="4">
                  <c:v>11</c:v>
                </c:pt>
                <c:pt idx="5">
                  <c:v>9.8000000000000007</c:v>
                </c:pt>
                <c:pt idx="6">
                  <c:v>6.6</c:v>
                </c:pt>
              </c:numCache>
            </c:numRef>
          </c:xVal>
          <c:yVal>
            <c:numRef>
              <c:f>'data grond nulmeting'!$D$2:$D$8</c:f>
              <c:numCache>
                <c:formatCode>General</c:formatCode>
                <c:ptCount val="7"/>
                <c:pt idx="0">
                  <c:v>2.5</c:v>
                </c:pt>
                <c:pt idx="1">
                  <c:v>3.5</c:v>
                </c:pt>
                <c:pt idx="2">
                  <c:v>4.5</c:v>
                </c:pt>
                <c:pt idx="3">
                  <c:v>5.5</c:v>
                </c:pt>
                <c:pt idx="4">
                  <c:v>6.5</c:v>
                </c:pt>
                <c:pt idx="5">
                  <c:v>7.5</c:v>
                </c:pt>
                <c:pt idx="6">
                  <c:v>8.5</c:v>
                </c:pt>
              </c:numCache>
            </c:numRef>
          </c:yVal>
        </c:ser>
        <c:ser>
          <c:idx val="0"/>
          <c:order val="1"/>
          <c:tx>
            <c:v>Zn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'data grond nulmeting'!$L$2:$L$8</c:f>
              <c:numCache>
                <c:formatCode>General</c:formatCode>
                <c:ptCount val="7"/>
                <c:pt idx="0">
                  <c:v>29</c:v>
                </c:pt>
                <c:pt idx="1">
                  <c:v>20</c:v>
                </c:pt>
                <c:pt idx="2">
                  <c:v>16</c:v>
                </c:pt>
                <c:pt idx="3">
                  <c:v>18</c:v>
                </c:pt>
                <c:pt idx="4">
                  <c:v>17</c:v>
                </c:pt>
                <c:pt idx="5">
                  <c:v>9.6999999999999993</c:v>
                </c:pt>
                <c:pt idx="6">
                  <c:v>4.3</c:v>
                </c:pt>
              </c:numCache>
            </c:numRef>
          </c:xVal>
          <c:yVal>
            <c:numRef>
              <c:f>'data grond nulmeting'!$D$2:$D$8</c:f>
              <c:numCache>
                <c:formatCode>General</c:formatCode>
                <c:ptCount val="7"/>
                <c:pt idx="0">
                  <c:v>2.5</c:v>
                </c:pt>
                <c:pt idx="1">
                  <c:v>3.5</c:v>
                </c:pt>
                <c:pt idx="2">
                  <c:v>4.5</c:v>
                </c:pt>
                <c:pt idx="3">
                  <c:v>5.5</c:v>
                </c:pt>
                <c:pt idx="4">
                  <c:v>6.5</c:v>
                </c:pt>
                <c:pt idx="5">
                  <c:v>7.5</c:v>
                </c:pt>
                <c:pt idx="6">
                  <c:v>8.5</c:v>
                </c:pt>
              </c:numCache>
            </c:numRef>
          </c:yVal>
        </c:ser>
        <c:ser>
          <c:idx val="3"/>
          <c:order val="3"/>
          <c:tx>
            <c:v>Pb</c:v>
          </c:tx>
          <c:spPr>
            <a:ln w="12700">
              <a:solidFill>
                <a:srgbClr val="993300"/>
              </a:solidFill>
              <a:prstDash val="lgDash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xVal>
            <c:numRef>
              <c:f>'data grond nulmeting'!$J$2:$J$8</c:f>
              <c:numCache>
                <c:formatCode>General</c:formatCode>
                <c:ptCount val="7"/>
                <c:pt idx="0">
                  <c:v>6.6</c:v>
                </c:pt>
                <c:pt idx="1">
                  <c:v>4.0999999999999996</c:v>
                </c:pt>
                <c:pt idx="2">
                  <c:v>4.5999999999999996</c:v>
                </c:pt>
                <c:pt idx="3">
                  <c:v>3.5</c:v>
                </c:pt>
                <c:pt idx="4">
                  <c:v>3.9</c:v>
                </c:pt>
                <c:pt idx="5">
                  <c:v>3.3</c:v>
                </c:pt>
                <c:pt idx="6">
                  <c:v>2.1</c:v>
                </c:pt>
              </c:numCache>
            </c:numRef>
          </c:xVal>
          <c:yVal>
            <c:numRef>
              <c:f>'data grond nulmeting'!$D$2:$D$8</c:f>
              <c:numCache>
                <c:formatCode>General</c:formatCode>
                <c:ptCount val="7"/>
                <c:pt idx="0">
                  <c:v>2.5</c:v>
                </c:pt>
                <c:pt idx="1">
                  <c:v>3.5</c:v>
                </c:pt>
                <c:pt idx="2">
                  <c:v>4.5</c:v>
                </c:pt>
                <c:pt idx="3">
                  <c:v>5.5</c:v>
                </c:pt>
                <c:pt idx="4">
                  <c:v>6.5</c:v>
                </c:pt>
                <c:pt idx="5">
                  <c:v>7.5</c:v>
                </c:pt>
                <c:pt idx="6">
                  <c:v>8.5</c:v>
                </c:pt>
              </c:numCache>
            </c:numRef>
          </c:yVal>
        </c:ser>
        <c:axId val="154702592"/>
        <c:axId val="154704896"/>
      </c:scatterChart>
      <c:scatterChart>
        <c:scatterStyle val="lineMarker"/>
        <c:ser>
          <c:idx val="1"/>
          <c:order val="2"/>
          <c:tx>
            <c:v>Cd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8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'data grond nulmeting'!$F$2:$F$8</c:f>
              <c:numCache>
                <c:formatCode>0.00</c:formatCode>
                <c:ptCount val="7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0.14000000000000001</c:v>
                </c:pt>
                <c:pt idx="5">
                  <c:v>0.1</c:v>
                </c:pt>
                <c:pt idx="6">
                  <c:v>0.1</c:v>
                </c:pt>
              </c:numCache>
            </c:numRef>
          </c:xVal>
          <c:yVal>
            <c:numRef>
              <c:f>'data grond nulmeting'!$D$2:$D$8</c:f>
              <c:numCache>
                <c:formatCode>General</c:formatCode>
                <c:ptCount val="7"/>
                <c:pt idx="0">
                  <c:v>2.5</c:v>
                </c:pt>
                <c:pt idx="1">
                  <c:v>3.5</c:v>
                </c:pt>
                <c:pt idx="2">
                  <c:v>4.5</c:v>
                </c:pt>
                <c:pt idx="3">
                  <c:v>5.5</c:v>
                </c:pt>
                <c:pt idx="4">
                  <c:v>6.5</c:v>
                </c:pt>
                <c:pt idx="5">
                  <c:v>7.5</c:v>
                </c:pt>
                <c:pt idx="6">
                  <c:v>8.5</c:v>
                </c:pt>
              </c:numCache>
            </c:numRef>
          </c:yVal>
        </c:ser>
        <c:axId val="154719360"/>
        <c:axId val="154721280"/>
      </c:scatterChart>
      <c:valAx>
        <c:axId val="15470259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Ni, Zn &amp; Pb (mg/kg d.s.)</a:t>
                </a:r>
              </a:p>
            </c:rich>
          </c:tx>
          <c:layout>
            <c:manualLayout>
              <c:xMode val="edge"/>
              <c:yMode val="edge"/>
              <c:x val="0.39813857290589449"/>
              <c:y val="0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4704896"/>
        <c:crosses val="autoZero"/>
        <c:crossBetween val="midCat"/>
      </c:valAx>
      <c:valAx>
        <c:axId val="154704896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Diepte (m -mv)</a:t>
                </a:r>
              </a:p>
            </c:rich>
          </c:tx>
          <c:layout>
            <c:manualLayout>
              <c:xMode val="edge"/>
              <c:yMode val="edge"/>
              <c:x val="0"/>
              <c:y val="0.357627118644067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4702592"/>
        <c:crosses val="autoZero"/>
        <c:crossBetween val="midCat"/>
      </c:valAx>
      <c:valAx>
        <c:axId val="154719360"/>
        <c:scaling>
          <c:orientation val="minMax"/>
          <c:max val="0.35"/>
        </c:scaling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Cd (mg/kg d.s.)</a:t>
                </a:r>
              </a:p>
            </c:rich>
          </c:tx>
          <c:layout>
            <c:manualLayout>
              <c:xMode val="edge"/>
              <c:yMode val="edge"/>
              <c:x val="0.43950361944157185"/>
              <c:y val="0.90169491525423728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4721280"/>
        <c:crosses val="max"/>
        <c:crossBetween val="midCat"/>
      </c:valAx>
      <c:valAx>
        <c:axId val="154721280"/>
        <c:scaling>
          <c:orientation val="maxMin"/>
        </c:scaling>
        <c:delete val="1"/>
        <c:axPos val="r"/>
        <c:numFmt formatCode="General" sourceLinked="1"/>
        <c:tickLblPos val="none"/>
        <c:crossAx val="154719360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543950361944157"/>
          <c:y val="0.96271186440677969"/>
          <c:w val="0.55325749741468455"/>
          <c:h val="3.728813559322034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6.4115822130299899E-2"/>
          <c:y val="0.13050847457627118"/>
          <c:w val="0.9027921406411582"/>
          <c:h val="0.69661016949152543"/>
        </c:manualLayout>
      </c:layout>
      <c:scatterChart>
        <c:scatterStyle val="lineMarker"/>
        <c:ser>
          <c:idx val="2"/>
          <c:order val="0"/>
          <c:tx>
            <c:v>Zn (2e serie)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'data grond 4e mon ronde'!$L$11:$L$13</c:f>
              <c:numCache>
                <c:formatCode>General</c:formatCode>
                <c:ptCount val="3"/>
                <c:pt idx="0">
                  <c:v>30</c:v>
                </c:pt>
                <c:pt idx="1">
                  <c:v>23</c:v>
                </c:pt>
                <c:pt idx="2">
                  <c:v>12</c:v>
                </c:pt>
              </c:numCache>
            </c:numRef>
          </c:xVal>
          <c:yVal>
            <c:numRef>
              <c:f>'data grond 4e mon ronde'!$D$11:$D$13</c:f>
              <c:numCache>
                <c:formatCode>General</c:formatCode>
                <c:ptCount val="3"/>
                <c:pt idx="0">
                  <c:v>3.25</c:v>
                </c:pt>
                <c:pt idx="1">
                  <c:v>4.75</c:v>
                </c:pt>
                <c:pt idx="2">
                  <c:v>6.25</c:v>
                </c:pt>
              </c:numCache>
            </c:numRef>
          </c:yVal>
        </c:ser>
        <c:ser>
          <c:idx val="0"/>
          <c:order val="1"/>
          <c:tx>
            <c:v>Zn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'data grond 4e mon ronde'!$L$8:$L$10</c:f>
              <c:numCache>
                <c:formatCode>General</c:formatCode>
                <c:ptCount val="3"/>
                <c:pt idx="0">
                  <c:v>33</c:v>
                </c:pt>
                <c:pt idx="1">
                  <c:v>26</c:v>
                </c:pt>
                <c:pt idx="2">
                  <c:v>12</c:v>
                </c:pt>
              </c:numCache>
            </c:numRef>
          </c:xVal>
          <c:yVal>
            <c:numRef>
              <c:f>'data grond 4e mon ronde'!$D$8:$D$10</c:f>
              <c:numCache>
                <c:formatCode>General</c:formatCode>
                <c:ptCount val="3"/>
                <c:pt idx="0">
                  <c:v>3.25</c:v>
                </c:pt>
                <c:pt idx="1">
                  <c:v>4.75</c:v>
                </c:pt>
                <c:pt idx="2">
                  <c:v>6.25</c:v>
                </c:pt>
              </c:numCache>
            </c:numRef>
          </c:yVal>
        </c:ser>
        <c:axId val="154643456"/>
        <c:axId val="154646016"/>
      </c:scatterChart>
      <c:scatterChart>
        <c:scatterStyle val="lineMarker"/>
        <c:ser>
          <c:idx val="3"/>
          <c:order val="2"/>
          <c:tx>
            <c:v>Cd (2e serie)</c:v>
          </c:tx>
          <c:spPr>
            <a:ln w="25400">
              <a:solidFill>
                <a:srgbClr val="993300"/>
              </a:solidFill>
              <a:prstDash val="lgDash"/>
            </a:ln>
          </c:spPr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xVal>
            <c:numRef>
              <c:f>'data grond 4e mon ronde'!$J$11:$J$13</c:f>
              <c:numCache>
                <c:formatCode>General</c:formatCode>
                <c:ptCount val="3"/>
                <c:pt idx="0">
                  <c:v>0.11</c:v>
                </c:pt>
                <c:pt idx="1">
                  <c:v>0.1</c:v>
                </c:pt>
                <c:pt idx="2">
                  <c:v>0.1</c:v>
                </c:pt>
              </c:numCache>
            </c:numRef>
          </c:xVal>
          <c:yVal>
            <c:numRef>
              <c:f>'data grond 4e mon ronde'!$D$11:$D$13</c:f>
              <c:numCache>
                <c:formatCode>General</c:formatCode>
                <c:ptCount val="3"/>
                <c:pt idx="0">
                  <c:v>3.25</c:v>
                </c:pt>
                <c:pt idx="1">
                  <c:v>4.75</c:v>
                </c:pt>
                <c:pt idx="2">
                  <c:v>6.25</c:v>
                </c:pt>
              </c:numCache>
            </c:numRef>
          </c:yVal>
        </c:ser>
        <c:ser>
          <c:idx val="1"/>
          <c:order val="3"/>
          <c:tx>
            <c:v>Cd</c:v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8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'data grond 4e mon ronde'!$J$8:$J$10</c:f>
              <c:numCache>
                <c:formatCode>General</c:formatCode>
                <c:ptCount val="3"/>
                <c:pt idx="0">
                  <c:v>0.1</c:v>
                </c:pt>
                <c:pt idx="1">
                  <c:v>0.14000000000000001</c:v>
                </c:pt>
                <c:pt idx="2">
                  <c:v>0.1</c:v>
                </c:pt>
              </c:numCache>
            </c:numRef>
          </c:xVal>
          <c:yVal>
            <c:numRef>
              <c:f>'data grond 4e mon ronde'!$D$8:$D$10</c:f>
              <c:numCache>
                <c:formatCode>General</c:formatCode>
                <c:ptCount val="3"/>
                <c:pt idx="0">
                  <c:v>3.25</c:v>
                </c:pt>
                <c:pt idx="1">
                  <c:v>4.75</c:v>
                </c:pt>
                <c:pt idx="2">
                  <c:v>6.25</c:v>
                </c:pt>
              </c:numCache>
            </c:numRef>
          </c:yVal>
        </c:ser>
        <c:axId val="154647936"/>
        <c:axId val="154674688"/>
      </c:scatterChart>
      <c:valAx>
        <c:axId val="15464345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Zn in mg/kg</a:t>
                </a:r>
              </a:p>
            </c:rich>
          </c:tx>
          <c:layout>
            <c:manualLayout>
              <c:xMode val="edge"/>
              <c:yMode val="edge"/>
              <c:x val="0.45708376421923474"/>
              <c:y val="0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4646016"/>
        <c:crosses val="autoZero"/>
        <c:crossBetween val="midCat"/>
      </c:valAx>
      <c:valAx>
        <c:axId val="154646016"/>
        <c:scaling>
          <c:orientation val="maxMin"/>
          <c:max val="9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Diepte (m -mv)</a:t>
                </a:r>
              </a:p>
            </c:rich>
          </c:tx>
          <c:layout>
            <c:manualLayout>
              <c:xMode val="edge"/>
              <c:yMode val="edge"/>
              <c:x val="0"/>
              <c:y val="0.357627118644067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4643456"/>
        <c:crosses val="autoZero"/>
        <c:crossBetween val="midCat"/>
      </c:valAx>
      <c:valAx>
        <c:axId val="154647936"/>
        <c:scaling>
          <c:orientation val="minMax"/>
          <c:max val="0.35"/>
        </c:scaling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Cd in mg/kg</a:t>
                </a:r>
              </a:p>
            </c:rich>
          </c:tx>
          <c:layout>
            <c:manualLayout>
              <c:xMode val="edge"/>
              <c:yMode val="edge"/>
              <c:x val="0.45604963805584281"/>
              <c:y val="0.901694915254237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4674688"/>
        <c:crosses val="max"/>
        <c:crossBetween val="midCat"/>
      </c:valAx>
      <c:valAx>
        <c:axId val="154674688"/>
        <c:scaling>
          <c:orientation val="maxMin"/>
        </c:scaling>
        <c:delete val="1"/>
        <c:axPos val="r"/>
        <c:numFmt formatCode="General" sourceLinked="1"/>
        <c:tickLblPos val="none"/>
        <c:crossAx val="154647936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543950361944157"/>
          <c:y val="0.96271186440677969"/>
          <c:w val="0.55325749741468455"/>
          <c:h val="3.728813559322034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0.14110457627287887"/>
          <c:y val="8.4967591425370914E-2"/>
          <c:w val="0.39059382707420093"/>
          <c:h val="0.68954468425974091"/>
        </c:manualLayout>
      </c:layout>
      <c:lineChart>
        <c:grouping val="standard"/>
        <c:ser>
          <c:idx val="1"/>
          <c:order val="0"/>
          <c:tx>
            <c:strRef>
              <c:f>[1]kolomproeven!$A$33:$B$33</c:f>
              <c:strCache>
                <c:ptCount val="1"/>
                <c:pt idx="0">
                  <c:v>Cd influent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[1]kolomproeven!$D$32:$H$32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</c:numCache>
            </c:numRef>
          </c:cat>
          <c:val>
            <c:numRef>
              <c:f>[1]kolomproeven!$D$33:$H$33</c:f>
              <c:numCache>
                <c:formatCode>General</c:formatCode>
                <c:ptCount val="5"/>
                <c:pt idx="0">
                  <c:v>8.8000000000000007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8.8000000000000007</c:v>
                </c:pt>
              </c:numCache>
            </c:numRef>
          </c:val>
        </c:ser>
        <c:ser>
          <c:idx val="0"/>
          <c:order val="1"/>
          <c:tx>
            <c:strRef>
              <c:f>[1]kolomproeven!$A$34:$B$34</c:f>
              <c:strCache>
                <c:ptCount val="1"/>
                <c:pt idx="0">
                  <c:v>Cd effluent 4-5,5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[1]kolomproeven!$D$32:$H$32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</c:numCache>
            </c:numRef>
          </c:cat>
          <c:val>
            <c:numRef>
              <c:f>[1]kolomproeven!$D$34:$H$34</c:f>
              <c:numCache>
                <c:formatCode>General</c:formatCode>
                <c:ptCount val="5"/>
                <c:pt idx="0">
                  <c:v>0.2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0.1</c:v>
                </c:pt>
              </c:numCache>
            </c:numRef>
          </c:val>
        </c:ser>
        <c:ser>
          <c:idx val="5"/>
          <c:order val="2"/>
          <c:tx>
            <c:strRef>
              <c:f>[1]kolomproeven!$A$35:$B$35</c:f>
              <c:strCache>
                <c:ptCount val="1"/>
                <c:pt idx="0">
                  <c:v>Cd effluent 5,5-7,0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[1]kolomproeven!$D$32:$H$32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</c:numCache>
            </c:numRef>
          </c:cat>
          <c:val>
            <c:numRef>
              <c:f>[1]kolomproeven!$D$35:$H$35</c:f>
              <c:numCache>
                <c:formatCode>General</c:formatCode>
                <c:ptCount val="5"/>
                <c:pt idx="0">
                  <c:v>0.3</c:v>
                </c:pt>
                <c:pt idx="1">
                  <c:v>0.2</c:v>
                </c:pt>
                <c:pt idx="2">
                  <c:v>0.1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</c:ser>
        <c:marker val="1"/>
        <c:axId val="153610880"/>
        <c:axId val="154481792"/>
      </c:lineChart>
      <c:lineChart>
        <c:grouping val="standard"/>
        <c:ser>
          <c:idx val="2"/>
          <c:order val="3"/>
          <c:tx>
            <c:strRef>
              <c:f>[1]kolomproeven!$A$36:$B$36</c:f>
              <c:strCache>
                <c:ptCount val="1"/>
                <c:pt idx="0">
                  <c:v>Zn influent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[1]kolomproeven!$D$32:$H$32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</c:numCache>
            </c:numRef>
          </c:cat>
          <c:val>
            <c:numRef>
              <c:f>[1]kolomproeven!$D$36:$H$36</c:f>
              <c:numCache>
                <c:formatCode>General</c:formatCode>
                <c:ptCount val="5"/>
                <c:pt idx="0">
                  <c:v>5700</c:v>
                </c:pt>
                <c:pt idx="1">
                  <c:v>5700</c:v>
                </c:pt>
                <c:pt idx="2">
                  <c:v>5700</c:v>
                </c:pt>
                <c:pt idx="3">
                  <c:v>5700</c:v>
                </c:pt>
                <c:pt idx="4">
                  <c:v>5700</c:v>
                </c:pt>
              </c:numCache>
            </c:numRef>
          </c:val>
        </c:ser>
        <c:ser>
          <c:idx val="3"/>
          <c:order val="4"/>
          <c:tx>
            <c:strRef>
              <c:f>[1]kolomproeven!$A$37:$B$37</c:f>
              <c:strCache>
                <c:ptCount val="1"/>
                <c:pt idx="0">
                  <c:v>Zn effluent 4-5,5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[1]kolomproeven!$D$32:$H$32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</c:numCache>
            </c:numRef>
          </c:cat>
          <c:val>
            <c:numRef>
              <c:f>[1]kolomproeven!$D$37:$H$37</c:f>
              <c:numCache>
                <c:formatCode>General</c:formatCode>
                <c:ptCount val="5"/>
                <c:pt idx="0">
                  <c:v>210</c:v>
                </c:pt>
                <c:pt idx="1">
                  <c:v>8.9</c:v>
                </c:pt>
                <c:pt idx="2">
                  <c:v>7.4</c:v>
                </c:pt>
                <c:pt idx="3">
                  <c:v>33</c:v>
                </c:pt>
                <c:pt idx="4">
                  <c:v>28</c:v>
                </c:pt>
              </c:numCache>
            </c:numRef>
          </c:val>
        </c:ser>
        <c:ser>
          <c:idx val="4"/>
          <c:order val="5"/>
          <c:tx>
            <c:strRef>
              <c:f>[1]kolomproeven!$A$38:$B$38</c:f>
              <c:strCache>
                <c:ptCount val="1"/>
                <c:pt idx="0">
                  <c:v>Zn effluent 5,5-7,0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[1]kolomproeven!$D$32:$H$32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</c:numCache>
            </c:numRef>
          </c:cat>
          <c:val>
            <c:numRef>
              <c:f>[1]kolomproeven!$D$38:$H$38</c:f>
              <c:numCache>
                <c:formatCode>General</c:formatCode>
                <c:ptCount val="5"/>
                <c:pt idx="0">
                  <c:v>160</c:v>
                </c:pt>
                <c:pt idx="1">
                  <c:v>33</c:v>
                </c:pt>
                <c:pt idx="2">
                  <c:v>22</c:v>
                </c:pt>
                <c:pt idx="3">
                  <c:v>27</c:v>
                </c:pt>
                <c:pt idx="4">
                  <c:v>110</c:v>
                </c:pt>
              </c:numCache>
            </c:numRef>
          </c:val>
        </c:ser>
        <c:marker val="1"/>
        <c:axId val="154483712"/>
        <c:axId val="154510080"/>
      </c:lineChart>
      <c:catAx>
        <c:axId val="153610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L/S-waarde</a:t>
                </a:r>
              </a:p>
            </c:rich>
          </c:tx>
          <c:layout>
            <c:manualLayout>
              <c:xMode val="edge"/>
              <c:yMode val="edge"/>
              <c:x val="0.25766922623743099"/>
              <c:y val="0.875819788538438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4481792"/>
        <c:crossesAt val="0.01"/>
        <c:lblAlgn val="ctr"/>
        <c:lblOffset val="100"/>
        <c:tickLblSkip val="1"/>
        <c:tickMarkSkip val="1"/>
      </c:catAx>
      <c:valAx>
        <c:axId val="154481792"/>
        <c:scaling>
          <c:logBase val="10"/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Cd (ug/l)</a:t>
                </a:r>
              </a:p>
            </c:rich>
          </c:tx>
          <c:layout>
            <c:manualLayout>
              <c:xMode val="edge"/>
              <c:yMode val="edge"/>
              <c:x val="3.2719901744435682E-2"/>
              <c:y val="0.336602381415892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3610880"/>
        <c:crosses val="autoZero"/>
        <c:crossBetween val="between"/>
      </c:valAx>
      <c:catAx>
        <c:axId val="154483712"/>
        <c:scaling>
          <c:orientation val="minMax"/>
        </c:scaling>
        <c:delete val="1"/>
        <c:axPos val="b"/>
        <c:numFmt formatCode="General" sourceLinked="1"/>
        <c:tickLblPos val="none"/>
        <c:crossAx val="154510080"/>
        <c:crosses val="autoZero"/>
        <c:lblAlgn val="ctr"/>
        <c:lblOffset val="100"/>
      </c:catAx>
      <c:valAx>
        <c:axId val="154510080"/>
        <c:scaling>
          <c:logBase val="10"/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Zn (ug/l)</a:t>
                </a:r>
              </a:p>
            </c:rich>
          </c:tx>
          <c:layout>
            <c:manualLayout>
              <c:xMode val="edge"/>
              <c:yMode val="edge"/>
              <c:x val="0.62781311472135959"/>
              <c:y val="0.3398703657014836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44837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938789978731264"/>
          <c:y val="0.23202688427697443"/>
          <c:w val="0.28425414640478497"/>
          <c:h val="0.395426098556533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0.13292460083676993"/>
          <c:y val="8.4690688445847609E-2"/>
          <c:w val="0.51533845247486199"/>
          <c:h val="0.69055484425075753"/>
        </c:manualLayout>
      </c:layout>
      <c:scatterChart>
        <c:scatterStyle val="smoothMarker"/>
        <c:ser>
          <c:idx val="0"/>
          <c:order val="0"/>
          <c:tx>
            <c:strRef>
              <c:f>[1]kolomproeven!$A$63:$B$63</c:f>
              <c:strCache>
                <c:ptCount val="1"/>
                <c:pt idx="0">
                  <c:v>Cd influent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[1]kolomproeven!$C$62:$H$62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10</c:v>
                </c:pt>
              </c:numCache>
            </c:numRef>
          </c:xVal>
          <c:yVal>
            <c:numRef>
              <c:f>[1]kolomproeven!$C$63:$H$63</c:f>
              <c:numCache>
                <c:formatCode>General</c:formatCode>
                <c:ptCount val="6"/>
                <c:pt idx="0">
                  <c:v>8.8000000000000007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8.8000000000000007</c:v>
                </c:pt>
                <c:pt idx="5">
                  <c:v>8.8000000000000007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[1]kolomproeven!$A$64:$B$64</c:f>
              <c:strCache>
                <c:ptCount val="1"/>
                <c:pt idx="0">
                  <c:v>Cd effluent 4-5,5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[1]kolomproeven!$C$62:$H$62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10</c:v>
                </c:pt>
              </c:numCache>
            </c:numRef>
          </c:xVal>
          <c:yVal>
            <c:numRef>
              <c:f>[1]kolomproeven!$C$64:$H$64</c:f>
              <c:numCache>
                <c:formatCode>General</c:formatCode>
                <c:ptCount val="6"/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  <c:pt idx="4">
                  <c:v>0.2</c:v>
                </c:pt>
                <c:pt idx="5">
                  <c:v>0.1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[1]kolomproeven!$A$65:$B$65</c:f>
              <c:strCache>
                <c:ptCount val="1"/>
                <c:pt idx="0">
                  <c:v>Cd effluent 5,5-7,0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[1]kolomproeven!$C$62:$H$62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10</c:v>
                </c:pt>
              </c:numCache>
            </c:numRef>
          </c:xVal>
          <c:yVal>
            <c:numRef>
              <c:f>[1]kolomproeven!$C$65:$H$65</c:f>
              <c:numCache>
                <c:formatCode>General</c:formatCode>
                <c:ptCount val="6"/>
                <c:pt idx="1">
                  <c:v>0.3</c:v>
                </c:pt>
                <c:pt idx="2">
                  <c:v>0.2</c:v>
                </c:pt>
                <c:pt idx="3">
                  <c:v>0.1</c:v>
                </c:pt>
                <c:pt idx="4">
                  <c:v>0.2</c:v>
                </c:pt>
                <c:pt idx="5">
                  <c:v>0.2</c:v>
                </c:pt>
              </c:numCache>
            </c:numRef>
          </c:yVal>
          <c:smooth val="1"/>
        </c:ser>
        <c:axId val="154551808"/>
        <c:axId val="154562560"/>
      </c:scatterChart>
      <c:valAx>
        <c:axId val="154551808"/>
        <c:scaling>
          <c:orientation val="minMax"/>
          <c:max val="12"/>
          <c:min val="0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L/S-waarde</a:t>
                </a:r>
              </a:p>
            </c:rich>
          </c:tx>
          <c:layout>
            <c:manualLayout>
              <c:xMode val="edge"/>
              <c:yMode val="edge"/>
              <c:x val="0.31288406043116618"/>
              <c:y val="0.8762228919974234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4562560"/>
        <c:crosses val="autoZero"/>
        <c:crossBetween val="midCat"/>
      </c:valAx>
      <c:valAx>
        <c:axId val="1545625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Cd (ug/l)</a:t>
                </a:r>
              </a:p>
            </c:rich>
          </c:tx>
          <c:layout>
            <c:manualLayout>
              <c:xMode val="edge"/>
              <c:yMode val="edge"/>
              <c:x val="3.2719901744435682E-2"/>
              <c:y val="0.3387627537833904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45518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916293049217647"/>
          <c:y val="0.32573341709941389"/>
          <c:w val="0.29447911569992113"/>
          <c:h val="0.2084693869436249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0.14784409073818774"/>
          <c:y val="8.4690688445847609E-2"/>
          <c:w val="0.49897380624138366"/>
          <c:h val="0.69055484425075753"/>
        </c:manualLayout>
      </c:layout>
      <c:scatterChart>
        <c:scatterStyle val="smoothMarker"/>
        <c:ser>
          <c:idx val="0"/>
          <c:order val="0"/>
          <c:tx>
            <c:strRef>
              <c:f>[1]kolomproeven!$J$33</c:f>
              <c:strCache>
                <c:ptCount val="1"/>
                <c:pt idx="0">
                  <c:v>Cd effluent 4-5,5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[1]kolomproeven!$K$32:$P$32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10</c:v>
                </c:pt>
              </c:numCache>
            </c:numRef>
          </c:xVal>
          <c:yVal>
            <c:numRef>
              <c:f>[1]kolomproeven!$K$33:$P$33</c:f>
              <c:numCache>
                <c:formatCode>General</c:formatCode>
                <c:ptCount val="6"/>
                <c:pt idx="0">
                  <c:v>0</c:v>
                </c:pt>
                <c:pt idx="1">
                  <c:v>8.6</c:v>
                </c:pt>
                <c:pt idx="2">
                  <c:v>17.3</c:v>
                </c:pt>
                <c:pt idx="3">
                  <c:v>34.700000000000003</c:v>
                </c:pt>
                <c:pt idx="4">
                  <c:v>51.9</c:v>
                </c:pt>
                <c:pt idx="5">
                  <c:v>86.7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[1]kolomproeven!$J$34</c:f>
              <c:strCache>
                <c:ptCount val="1"/>
                <c:pt idx="0">
                  <c:v>Cd effluent 5,5-7,0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ot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[1]kolomproeven!$K$32:$P$32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10</c:v>
                </c:pt>
              </c:numCache>
            </c:numRef>
          </c:xVal>
          <c:yVal>
            <c:numRef>
              <c:f>[1]kolomproeven!$K$34:$P$34</c:f>
              <c:numCache>
                <c:formatCode>General</c:formatCode>
                <c:ptCount val="6"/>
                <c:pt idx="0">
                  <c:v>0</c:v>
                </c:pt>
                <c:pt idx="1">
                  <c:v>8.5</c:v>
                </c:pt>
                <c:pt idx="2">
                  <c:v>17.100000000000001</c:v>
                </c:pt>
                <c:pt idx="3">
                  <c:v>34.5</c:v>
                </c:pt>
                <c:pt idx="4">
                  <c:v>51.7</c:v>
                </c:pt>
                <c:pt idx="5">
                  <c:v>86.1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[1]kolomproeven!$J$35</c:f>
              <c:strCache>
                <c:ptCount val="1"/>
                <c:pt idx="0">
                  <c:v>Zn effluent 4-5,5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[1]kolomproeven!$K$32:$P$32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10</c:v>
                </c:pt>
              </c:numCache>
            </c:numRef>
          </c:xVal>
          <c:yVal>
            <c:numRef>
              <c:f>[1]kolomproeven!$K$35:$P$35</c:f>
              <c:numCache>
                <c:formatCode>General</c:formatCode>
                <c:ptCount val="6"/>
                <c:pt idx="0">
                  <c:v>0</c:v>
                </c:pt>
                <c:pt idx="1">
                  <c:v>5.49</c:v>
                </c:pt>
                <c:pt idx="2">
                  <c:v>11.181100000000001</c:v>
                </c:pt>
                <c:pt idx="3">
                  <c:v>22.566299999999998</c:v>
                </c:pt>
                <c:pt idx="4">
                  <c:v>33.900300000000001</c:v>
                </c:pt>
                <c:pt idx="5">
                  <c:v>56.588299999999997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[1]kolomproeven!$J$36</c:f>
              <c:strCache>
                <c:ptCount val="1"/>
                <c:pt idx="0">
                  <c:v>Zn effluent 5,5-7,0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[1]kolomproeven!$K$32:$P$32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10</c:v>
                </c:pt>
              </c:numCache>
            </c:numRef>
          </c:xVal>
          <c:yVal>
            <c:numRef>
              <c:f>[1]kolomproeven!$K$36:$P$36</c:f>
              <c:numCache>
                <c:formatCode>General</c:formatCode>
                <c:ptCount val="6"/>
                <c:pt idx="0">
                  <c:v>0</c:v>
                </c:pt>
                <c:pt idx="1">
                  <c:v>5.54</c:v>
                </c:pt>
                <c:pt idx="2">
                  <c:v>11.207000000000001</c:v>
                </c:pt>
                <c:pt idx="3">
                  <c:v>22.562999999999999</c:v>
                </c:pt>
                <c:pt idx="4">
                  <c:v>33.908999999999999</c:v>
                </c:pt>
                <c:pt idx="5">
                  <c:v>56.268999999999998</c:v>
                </c:pt>
              </c:numCache>
            </c:numRef>
          </c:yVal>
          <c:smooth val="1"/>
        </c:ser>
        <c:axId val="154588672"/>
        <c:axId val="154607616"/>
      </c:scatterChart>
      <c:valAx>
        <c:axId val="154588672"/>
        <c:scaling>
          <c:orientation val="minMax"/>
          <c:max val="12"/>
          <c:min val="0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L/S-waarde</a:t>
                </a:r>
              </a:p>
            </c:rich>
          </c:tx>
          <c:layout>
            <c:manualLayout>
              <c:xMode val="edge"/>
              <c:yMode val="edge"/>
              <c:x val="0.31827547311693194"/>
              <c:y val="0.8762228919974234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4607616"/>
        <c:crosses val="autoZero"/>
        <c:crossBetween val="midCat"/>
      </c:valAx>
      <c:valAx>
        <c:axId val="154607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Cd (ug), Zn (mg/kg ds)</a:t>
                </a:r>
              </a:p>
            </c:rich>
          </c:tx>
          <c:layout>
            <c:manualLayout>
              <c:xMode val="edge"/>
              <c:yMode val="edge"/>
              <c:x val="3.2854242386263943E-2"/>
              <c:y val="0.2019547186016366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45886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788569996240134"/>
          <c:y val="0.29316007538947253"/>
          <c:w val="0.29568818147637549"/>
          <c:h val="0.276873404534501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9.6173733195449848E-2"/>
          <c:y val="4.4067796610169491E-2"/>
          <c:w val="0.54601861427094101"/>
          <c:h val="0.8"/>
        </c:manualLayout>
      </c:layout>
      <c:lineChart>
        <c:grouping val="standard"/>
        <c:ser>
          <c:idx val="1"/>
          <c:order val="0"/>
          <c:tx>
            <c:strRef>
              <c:f>[1]kolomproeven!$A$33:$B$33</c:f>
              <c:strCache>
                <c:ptCount val="1"/>
                <c:pt idx="0">
                  <c:v>Cd influent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[1]kolomproeven!$D$32:$H$32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</c:numCache>
            </c:numRef>
          </c:cat>
          <c:val>
            <c:numRef>
              <c:f>[1]kolomproeven!$D$33:$H$33</c:f>
              <c:numCache>
                <c:formatCode>General</c:formatCode>
                <c:ptCount val="5"/>
                <c:pt idx="0">
                  <c:v>8.8000000000000007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8.8000000000000007</c:v>
                </c:pt>
              </c:numCache>
            </c:numRef>
          </c:val>
        </c:ser>
        <c:ser>
          <c:idx val="0"/>
          <c:order val="1"/>
          <c:tx>
            <c:strRef>
              <c:f>[1]kolomproeven!$A$34:$B$34</c:f>
              <c:strCache>
                <c:ptCount val="1"/>
                <c:pt idx="0">
                  <c:v>Cd effluent 4-5,5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[1]kolomproeven!$D$32:$H$32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</c:numCache>
            </c:numRef>
          </c:cat>
          <c:val>
            <c:numRef>
              <c:f>[1]kolomproeven!$D$34:$H$34</c:f>
              <c:numCache>
                <c:formatCode>General</c:formatCode>
                <c:ptCount val="5"/>
                <c:pt idx="0">
                  <c:v>0.2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0.1</c:v>
                </c:pt>
              </c:numCache>
            </c:numRef>
          </c:val>
        </c:ser>
        <c:ser>
          <c:idx val="5"/>
          <c:order val="2"/>
          <c:tx>
            <c:strRef>
              <c:f>[1]kolomproeven!$A$35:$B$35</c:f>
              <c:strCache>
                <c:ptCount val="1"/>
                <c:pt idx="0">
                  <c:v>Cd effluent 5,5-7,0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[1]kolomproeven!$D$32:$H$32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</c:numCache>
            </c:numRef>
          </c:cat>
          <c:val>
            <c:numRef>
              <c:f>[1]kolomproeven!$D$35:$H$35</c:f>
              <c:numCache>
                <c:formatCode>General</c:formatCode>
                <c:ptCount val="5"/>
                <c:pt idx="0">
                  <c:v>0.3</c:v>
                </c:pt>
                <c:pt idx="1">
                  <c:v>0.2</c:v>
                </c:pt>
                <c:pt idx="2">
                  <c:v>0.1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</c:ser>
        <c:marker val="1"/>
        <c:axId val="153563136"/>
        <c:axId val="153565440"/>
      </c:lineChart>
      <c:lineChart>
        <c:grouping val="standard"/>
        <c:ser>
          <c:idx val="2"/>
          <c:order val="3"/>
          <c:tx>
            <c:strRef>
              <c:f>[1]kolomproeven!$A$36:$B$36</c:f>
              <c:strCache>
                <c:ptCount val="1"/>
                <c:pt idx="0">
                  <c:v>Zn influent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[1]kolomproeven!$D$32:$H$32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</c:numCache>
            </c:numRef>
          </c:cat>
          <c:val>
            <c:numRef>
              <c:f>[1]kolomproeven!$D$36:$H$36</c:f>
              <c:numCache>
                <c:formatCode>General</c:formatCode>
                <c:ptCount val="5"/>
                <c:pt idx="0">
                  <c:v>5700</c:v>
                </c:pt>
                <c:pt idx="1">
                  <c:v>5700</c:v>
                </c:pt>
                <c:pt idx="2">
                  <c:v>5700</c:v>
                </c:pt>
                <c:pt idx="3">
                  <c:v>5700</c:v>
                </c:pt>
                <c:pt idx="4">
                  <c:v>5700</c:v>
                </c:pt>
              </c:numCache>
            </c:numRef>
          </c:val>
        </c:ser>
        <c:ser>
          <c:idx val="3"/>
          <c:order val="4"/>
          <c:tx>
            <c:strRef>
              <c:f>[1]kolomproeven!$A$37:$B$37</c:f>
              <c:strCache>
                <c:ptCount val="1"/>
                <c:pt idx="0">
                  <c:v>Zn effluent 4-5,5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333399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[1]kolomproeven!$D$32:$H$32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</c:numCache>
            </c:numRef>
          </c:cat>
          <c:val>
            <c:numRef>
              <c:f>[1]kolomproeven!$D$37:$H$37</c:f>
              <c:numCache>
                <c:formatCode>General</c:formatCode>
                <c:ptCount val="5"/>
                <c:pt idx="0">
                  <c:v>210</c:v>
                </c:pt>
                <c:pt idx="1">
                  <c:v>8.9</c:v>
                </c:pt>
                <c:pt idx="2">
                  <c:v>7.4</c:v>
                </c:pt>
                <c:pt idx="3">
                  <c:v>33</c:v>
                </c:pt>
                <c:pt idx="4">
                  <c:v>28</c:v>
                </c:pt>
              </c:numCache>
            </c:numRef>
          </c:val>
        </c:ser>
        <c:ser>
          <c:idx val="4"/>
          <c:order val="5"/>
          <c:tx>
            <c:strRef>
              <c:f>[1]kolomproeven!$A$38:$B$38</c:f>
              <c:strCache>
                <c:ptCount val="1"/>
                <c:pt idx="0">
                  <c:v>Zn effluent 5,5-7,0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ash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[1]kolomproeven!$D$32:$H$32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</c:numCache>
            </c:numRef>
          </c:cat>
          <c:val>
            <c:numRef>
              <c:f>[1]kolomproeven!$D$38:$H$38</c:f>
              <c:numCache>
                <c:formatCode>General</c:formatCode>
                <c:ptCount val="5"/>
                <c:pt idx="0">
                  <c:v>160</c:v>
                </c:pt>
                <c:pt idx="1">
                  <c:v>33</c:v>
                </c:pt>
                <c:pt idx="2">
                  <c:v>22</c:v>
                </c:pt>
                <c:pt idx="3">
                  <c:v>27</c:v>
                </c:pt>
                <c:pt idx="4">
                  <c:v>110</c:v>
                </c:pt>
              </c:numCache>
            </c:numRef>
          </c:val>
        </c:ser>
        <c:marker val="1"/>
        <c:axId val="153579904"/>
        <c:axId val="153581440"/>
      </c:lineChart>
      <c:catAx>
        <c:axId val="153563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L/S-waarde</a:t>
                </a:r>
              </a:p>
            </c:rich>
          </c:tx>
          <c:layout>
            <c:manualLayout>
              <c:xMode val="edge"/>
              <c:yMode val="edge"/>
              <c:x val="0.31023784901758017"/>
              <c:y val="0.918644067796610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3565440"/>
        <c:crossesAt val="0.01"/>
        <c:lblAlgn val="ctr"/>
        <c:lblOffset val="100"/>
        <c:tickLblSkip val="1"/>
        <c:tickMarkSkip val="1"/>
      </c:catAx>
      <c:valAx>
        <c:axId val="153565440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Cd in µg/l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3661016949152542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3563136"/>
        <c:crosses val="autoZero"/>
        <c:crossBetween val="between"/>
      </c:valAx>
      <c:catAx>
        <c:axId val="153579904"/>
        <c:scaling>
          <c:orientation val="minMax"/>
        </c:scaling>
        <c:delete val="1"/>
        <c:axPos val="b"/>
        <c:numFmt formatCode="General" sourceLinked="1"/>
        <c:tickLblPos val="none"/>
        <c:crossAx val="153581440"/>
        <c:crosses val="autoZero"/>
        <c:lblAlgn val="ctr"/>
        <c:lblOffset val="100"/>
      </c:catAx>
      <c:valAx>
        <c:axId val="153581440"/>
        <c:scaling>
          <c:logBase val="10"/>
          <c:orientation val="minMax"/>
        </c:scaling>
        <c:axPos val="r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Zn µg/l</a:t>
                </a:r>
              </a:p>
            </c:rich>
          </c:tx>
          <c:layout>
            <c:manualLayout>
              <c:xMode val="edge"/>
              <c:yMode val="edge"/>
              <c:x val="0.71768355739400203"/>
              <c:y val="0.386440677966101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35799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38986556359878"/>
          <c:y val="0.2440677966101695"/>
          <c:w val="0.22750775594622544"/>
          <c:h val="0.3389830508474576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0.10237849017580145"/>
          <c:y val="4.4067796610169491E-2"/>
          <c:w val="0.64115822130299893"/>
          <c:h val="0.8"/>
        </c:manualLayout>
      </c:layout>
      <c:scatterChart>
        <c:scatterStyle val="smoothMarker"/>
        <c:ser>
          <c:idx val="0"/>
          <c:order val="0"/>
          <c:tx>
            <c:strRef>
              <c:f>[1]kolomproeven!$J$33</c:f>
              <c:strCache>
                <c:ptCount val="1"/>
                <c:pt idx="0">
                  <c:v>Cd effluent 4-5,5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[1]kolomproeven!$K$32:$P$32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10</c:v>
                </c:pt>
              </c:numCache>
            </c:numRef>
          </c:xVal>
          <c:yVal>
            <c:numRef>
              <c:f>[1]kolomproeven!$K$33:$P$33</c:f>
              <c:numCache>
                <c:formatCode>General</c:formatCode>
                <c:ptCount val="6"/>
                <c:pt idx="0">
                  <c:v>0</c:v>
                </c:pt>
                <c:pt idx="1">
                  <c:v>8.6</c:v>
                </c:pt>
                <c:pt idx="2">
                  <c:v>17.3</c:v>
                </c:pt>
                <c:pt idx="3">
                  <c:v>34.700000000000003</c:v>
                </c:pt>
                <c:pt idx="4">
                  <c:v>51.9</c:v>
                </c:pt>
                <c:pt idx="5">
                  <c:v>86.7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[1]kolomproeven!$J$34</c:f>
              <c:strCache>
                <c:ptCount val="1"/>
                <c:pt idx="0">
                  <c:v>Cd effluent 5,5-7,0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[1]kolomproeven!$K$32:$P$32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10</c:v>
                </c:pt>
              </c:numCache>
            </c:numRef>
          </c:xVal>
          <c:yVal>
            <c:numRef>
              <c:f>[1]kolomproeven!$K$34:$P$34</c:f>
              <c:numCache>
                <c:formatCode>General</c:formatCode>
                <c:ptCount val="6"/>
                <c:pt idx="0">
                  <c:v>0</c:v>
                </c:pt>
                <c:pt idx="1">
                  <c:v>8.5</c:v>
                </c:pt>
                <c:pt idx="2">
                  <c:v>17.100000000000001</c:v>
                </c:pt>
                <c:pt idx="3">
                  <c:v>34.5</c:v>
                </c:pt>
                <c:pt idx="4">
                  <c:v>51.7</c:v>
                </c:pt>
                <c:pt idx="5">
                  <c:v>86.1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[1]kolomproeven!$J$35</c:f>
              <c:strCache>
                <c:ptCount val="1"/>
                <c:pt idx="0">
                  <c:v>Zn effluent 4-5,5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333399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[1]kolomproeven!$K$32:$P$32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10</c:v>
                </c:pt>
              </c:numCache>
            </c:numRef>
          </c:xVal>
          <c:yVal>
            <c:numRef>
              <c:f>[1]kolomproeven!$K$35:$P$35</c:f>
              <c:numCache>
                <c:formatCode>General</c:formatCode>
                <c:ptCount val="6"/>
                <c:pt idx="0">
                  <c:v>0</c:v>
                </c:pt>
                <c:pt idx="1">
                  <c:v>5.49</c:v>
                </c:pt>
                <c:pt idx="2">
                  <c:v>11.181100000000001</c:v>
                </c:pt>
                <c:pt idx="3">
                  <c:v>22.566299999999998</c:v>
                </c:pt>
                <c:pt idx="4">
                  <c:v>33.900300000000001</c:v>
                </c:pt>
                <c:pt idx="5">
                  <c:v>56.588299999999997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[1]kolomproeven!$J$36</c:f>
              <c:strCache>
                <c:ptCount val="1"/>
                <c:pt idx="0">
                  <c:v>Zn effluent 5,5-7,0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ash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[1]kolomproeven!$K$32:$P$32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10</c:v>
                </c:pt>
              </c:numCache>
            </c:numRef>
          </c:xVal>
          <c:yVal>
            <c:numRef>
              <c:f>[1]kolomproeven!$K$36:$P$36</c:f>
              <c:numCache>
                <c:formatCode>General</c:formatCode>
                <c:ptCount val="6"/>
                <c:pt idx="0">
                  <c:v>0</c:v>
                </c:pt>
                <c:pt idx="1">
                  <c:v>5.54</c:v>
                </c:pt>
                <c:pt idx="2">
                  <c:v>11.207000000000001</c:v>
                </c:pt>
                <c:pt idx="3">
                  <c:v>22.562999999999999</c:v>
                </c:pt>
                <c:pt idx="4">
                  <c:v>33.908999999999999</c:v>
                </c:pt>
                <c:pt idx="5">
                  <c:v>56.268999999999998</c:v>
                </c:pt>
              </c:numCache>
            </c:numRef>
          </c:yVal>
          <c:smooth val="1"/>
        </c:ser>
        <c:axId val="52298112"/>
        <c:axId val="52300416"/>
      </c:scatterChart>
      <c:valAx>
        <c:axId val="52298112"/>
        <c:scaling>
          <c:orientation val="minMax"/>
          <c:max val="12"/>
          <c:min val="0"/>
        </c:scaling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L/S-waarde</a:t>
                </a:r>
              </a:p>
            </c:rich>
          </c:tx>
          <c:layout>
            <c:manualLayout>
              <c:xMode val="edge"/>
              <c:yMode val="edge"/>
              <c:x val="0.36401240951396069"/>
              <c:y val="0.918644067796610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2300416"/>
        <c:crosses val="autoZero"/>
        <c:crossBetween val="midCat"/>
      </c:valAx>
      <c:valAx>
        <c:axId val="52300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Cd in µg &amp; Zn in mg/kg ds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238983050847457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229811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938986556359878"/>
          <c:y val="0.35084745762711866"/>
          <c:w val="0.22750775594622544"/>
          <c:h val="0.2542372881355932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3"/>
  </sheetPr>
  <sheetViews>
    <sheetView zoomScale="9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3"/>
  </sheetPr>
  <sheetViews>
    <sheetView zoomScale="9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39</xdr:row>
      <xdr:rowOff>19050</xdr:rowOff>
    </xdr:from>
    <xdr:to>
      <xdr:col>7</xdr:col>
      <xdr:colOff>542925</xdr:colOff>
      <xdr:row>57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68</xdr:row>
      <xdr:rowOff>133350</xdr:rowOff>
    </xdr:from>
    <xdr:to>
      <xdr:col>7</xdr:col>
      <xdr:colOff>533400</xdr:colOff>
      <xdr:row>86</xdr:row>
      <xdr:rowOff>142875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171450</xdr:colOff>
      <xdr:row>36</xdr:row>
      <xdr:rowOff>95250</xdr:rowOff>
    </xdr:from>
    <xdr:to>
      <xdr:col>16</xdr:col>
      <xdr:colOff>104775</xdr:colOff>
      <xdr:row>54</xdr:row>
      <xdr:rowOff>104775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e185\AppData\Local\Temp\Rar$DI08.898\Kopie%20van%20grondanalyses%20ronde%204jj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ast injector 3010"/>
      <sheetName val="naast injector 3000"/>
      <sheetName val="grondanalyses ronde 4"/>
      <sheetName val="kolomproeven"/>
      <sheetName val="Blad3"/>
    </sheetNames>
    <sheetDataSet>
      <sheetData sheetId="0" refreshError="1"/>
      <sheetData sheetId="1" refreshError="1"/>
      <sheetData sheetId="2"/>
      <sheetData sheetId="3">
        <row r="32">
          <cell r="D32">
            <v>1</v>
          </cell>
          <cell r="E32">
            <v>2</v>
          </cell>
          <cell r="F32">
            <v>4</v>
          </cell>
          <cell r="G32">
            <v>6</v>
          </cell>
          <cell r="H32">
            <v>10</v>
          </cell>
          <cell r="K32">
            <v>0</v>
          </cell>
          <cell r="L32">
            <v>1</v>
          </cell>
          <cell r="M32">
            <v>2</v>
          </cell>
          <cell r="N32">
            <v>4</v>
          </cell>
          <cell r="O32">
            <v>6</v>
          </cell>
          <cell r="P32">
            <v>10</v>
          </cell>
        </row>
        <row r="33">
          <cell r="A33" t="str">
            <v>Cd influent</v>
          </cell>
          <cell r="D33">
            <v>8.8000000000000007</v>
          </cell>
          <cell r="E33">
            <v>8.8000000000000007</v>
          </cell>
          <cell r="F33">
            <v>8.8000000000000007</v>
          </cell>
          <cell r="G33">
            <v>8.8000000000000007</v>
          </cell>
          <cell r="H33">
            <v>8.8000000000000007</v>
          </cell>
          <cell r="J33" t="str">
            <v>Cd effluent 4-5,5</v>
          </cell>
          <cell r="K33">
            <v>0</v>
          </cell>
          <cell r="L33">
            <v>8.6</v>
          </cell>
          <cell r="M33">
            <v>17.3</v>
          </cell>
          <cell r="N33">
            <v>34.700000000000003</v>
          </cell>
          <cell r="O33">
            <v>51.9</v>
          </cell>
          <cell r="P33">
            <v>86.7</v>
          </cell>
        </row>
        <row r="34">
          <cell r="A34" t="str">
            <v>Cd effluent 4-5,5</v>
          </cell>
          <cell r="D34">
            <v>0.2</v>
          </cell>
          <cell r="E34">
            <v>0.1</v>
          </cell>
          <cell r="F34">
            <v>0.1</v>
          </cell>
          <cell r="G34">
            <v>0.2</v>
          </cell>
          <cell r="H34">
            <v>0.1</v>
          </cell>
          <cell r="J34" t="str">
            <v>Cd effluent 5,5-7,0</v>
          </cell>
          <cell r="K34">
            <v>0</v>
          </cell>
          <cell r="L34">
            <v>8.5</v>
          </cell>
          <cell r="M34">
            <v>17.100000000000001</v>
          </cell>
          <cell r="N34">
            <v>34.5</v>
          </cell>
          <cell r="O34">
            <v>51.7</v>
          </cell>
          <cell r="P34">
            <v>86.1</v>
          </cell>
        </row>
        <row r="35">
          <cell r="A35" t="str">
            <v>Cd effluent 5,5-7,0</v>
          </cell>
          <cell r="D35">
            <v>0.3</v>
          </cell>
          <cell r="E35">
            <v>0.2</v>
          </cell>
          <cell r="F35">
            <v>0.1</v>
          </cell>
          <cell r="G35">
            <v>0.2</v>
          </cell>
          <cell r="H35">
            <v>0.2</v>
          </cell>
          <cell r="J35" t="str">
            <v>Zn effluent 4-5,5</v>
          </cell>
          <cell r="K35">
            <v>0</v>
          </cell>
          <cell r="L35">
            <v>5.49</v>
          </cell>
          <cell r="M35">
            <v>11.181100000000001</v>
          </cell>
          <cell r="N35">
            <v>22.566299999999998</v>
          </cell>
          <cell r="O35">
            <v>33.900300000000001</v>
          </cell>
          <cell r="P35">
            <v>56.588299999999997</v>
          </cell>
        </row>
        <row r="36">
          <cell r="A36" t="str">
            <v>Zn influent</v>
          </cell>
          <cell r="D36">
            <v>5700</v>
          </cell>
          <cell r="E36">
            <v>5700</v>
          </cell>
          <cell r="F36">
            <v>5700</v>
          </cell>
          <cell r="G36">
            <v>5700</v>
          </cell>
          <cell r="H36">
            <v>5700</v>
          </cell>
          <cell r="J36" t="str">
            <v>Zn effluent 5,5-7,0</v>
          </cell>
          <cell r="K36">
            <v>0</v>
          </cell>
          <cell r="L36">
            <v>5.54</v>
          </cell>
          <cell r="M36">
            <v>11.207000000000001</v>
          </cell>
          <cell r="N36">
            <v>22.562999999999999</v>
          </cell>
          <cell r="O36">
            <v>33.908999999999999</v>
          </cell>
          <cell r="P36">
            <v>56.268999999999998</v>
          </cell>
        </row>
        <row r="37">
          <cell r="A37" t="str">
            <v>Zn effluent 4-5,5</v>
          </cell>
          <cell r="D37">
            <v>210</v>
          </cell>
          <cell r="E37">
            <v>8.9</v>
          </cell>
          <cell r="F37">
            <v>7.4</v>
          </cell>
          <cell r="G37">
            <v>33</v>
          </cell>
          <cell r="H37">
            <v>28</v>
          </cell>
        </row>
        <row r="38">
          <cell r="A38" t="str">
            <v>Zn effluent 5,5-7,0</v>
          </cell>
          <cell r="D38">
            <v>160</v>
          </cell>
          <cell r="E38">
            <v>33</v>
          </cell>
          <cell r="F38">
            <v>22</v>
          </cell>
          <cell r="G38">
            <v>27</v>
          </cell>
          <cell r="H38">
            <v>110</v>
          </cell>
        </row>
        <row r="62">
          <cell r="C62">
            <v>0</v>
          </cell>
          <cell r="D62">
            <v>1</v>
          </cell>
          <cell r="E62">
            <v>2</v>
          </cell>
          <cell r="F62">
            <v>4</v>
          </cell>
          <cell r="G62">
            <v>6</v>
          </cell>
          <cell r="H62">
            <v>10</v>
          </cell>
        </row>
        <row r="63">
          <cell r="A63" t="str">
            <v>Cd influent</v>
          </cell>
          <cell r="C63">
            <v>8.8000000000000007</v>
          </cell>
          <cell r="D63">
            <v>8.8000000000000007</v>
          </cell>
          <cell r="E63">
            <v>8.8000000000000007</v>
          </cell>
          <cell r="F63">
            <v>8.8000000000000007</v>
          </cell>
          <cell r="G63">
            <v>8.8000000000000007</v>
          </cell>
          <cell r="H63">
            <v>8.8000000000000007</v>
          </cell>
        </row>
        <row r="64">
          <cell r="A64" t="str">
            <v>Cd effluent 4-5,5</v>
          </cell>
          <cell r="D64">
            <v>0.2</v>
          </cell>
          <cell r="E64">
            <v>0.1</v>
          </cell>
          <cell r="F64">
            <v>0.1</v>
          </cell>
          <cell r="G64">
            <v>0.2</v>
          </cell>
          <cell r="H64">
            <v>0.1</v>
          </cell>
        </row>
        <row r="65">
          <cell r="A65" t="str">
            <v>Cd effluent 5,5-7,0</v>
          </cell>
          <cell r="D65">
            <v>0.3</v>
          </cell>
          <cell r="E65">
            <v>0.2</v>
          </cell>
          <cell r="F65">
            <v>0.1</v>
          </cell>
          <cell r="G65">
            <v>0.2</v>
          </cell>
          <cell r="H65">
            <v>0.2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A1:M8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35" sqref="A35"/>
    </sheetView>
  </sheetViews>
  <sheetFormatPr defaultRowHeight="12.75"/>
  <cols>
    <col min="1" max="1" width="12.28515625" bestFit="1" customWidth="1"/>
    <col min="2" max="2" width="9.5703125" bestFit="1" customWidth="1"/>
    <col min="3" max="3" width="9.85546875" customWidth="1"/>
    <col min="4" max="4" width="10.140625" bestFit="1" customWidth="1"/>
    <col min="5" max="12" width="6.7109375" bestFit="1" customWidth="1"/>
    <col min="13" max="13" width="7.5703125" bestFit="1" customWidth="1"/>
  </cols>
  <sheetData>
    <row r="1" spans="1:13" s="3" customFormat="1" ht="38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>
      <c r="A2">
        <v>1</v>
      </c>
      <c r="B2">
        <v>2</v>
      </c>
      <c r="C2">
        <v>3</v>
      </c>
      <c r="D2">
        <f>(B2+C2)/2</f>
        <v>2.5</v>
      </c>
      <c r="E2" s="2">
        <v>1.4</v>
      </c>
      <c r="F2" s="1">
        <v>0.1</v>
      </c>
      <c r="G2">
        <v>14</v>
      </c>
      <c r="H2">
        <v>3.7</v>
      </c>
      <c r="I2">
        <v>0.05</v>
      </c>
      <c r="J2">
        <v>6.6</v>
      </c>
      <c r="K2" s="2">
        <v>8</v>
      </c>
      <c r="L2">
        <v>29</v>
      </c>
      <c r="M2">
        <v>0.2</v>
      </c>
    </row>
    <row r="3" spans="1:13">
      <c r="A3">
        <v>2</v>
      </c>
      <c r="B3">
        <v>3</v>
      </c>
      <c r="C3">
        <v>4</v>
      </c>
      <c r="D3">
        <f t="shared" ref="D3:D8" si="0">(B3+C3)/2</f>
        <v>3.5</v>
      </c>
      <c r="E3" s="2">
        <v>1</v>
      </c>
      <c r="F3" s="1">
        <v>0.1</v>
      </c>
      <c r="G3">
        <v>7.3</v>
      </c>
      <c r="H3">
        <v>3.1</v>
      </c>
      <c r="I3">
        <v>0.05</v>
      </c>
      <c r="J3">
        <v>4.0999999999999996</v>
      </c>
      <c r="K3">
        <v>3.4</v>
      </c>
      <c r="L3">
        <v>20</v>
      </c>
      <c r="M3">
        <v>0.1</v>
      </c>
    </row>
    <row r="4" spans="1:13">
      <c r="A4">
        <v>3</v>
      </c>
      <c r="B4">
        <v>4</v>
      </c>
      <c r="C4">
        <v>5</v>
      </c>
      <c r="D4">
        <f t="shared" si="0"/>
        <v>4.5</v>
      </c>
      <c r="E4" s="2">
        <v>1</v>
      </c>
      <c r="F4" s="1">
        <v>0.1</v>
      </c>
      <c r="G4">
        <v>22</v>
      </c>
      <c r="H4">
        <v>5.2</v>
      </c>
      <c r="I4">
        <v>0.05</v>
      </c>
      <c r="J4">
        <v>4.5999999999999996</v>
      </c>
      <c r="K4">
        <v>16</v>
      </c>
      <c r="L4">
        <v>16</v>
      </c>
      <c r="M4">
        <v>0.1</v>
      </c>
    </row>
    <row r="5" spans="1:13">
      <c r="A5">
        <v>4</v>
      </c>
      <c r="B5">
        <v>5</v>
      </c>
      <c r="C5">
        <v>6</v>
      </c>
      <c r="D5">
        <f t="shared" si="0"/>
        <v>5.5</v>
      </c>
      <c r="E5" s="2">
        <v>1</v>
      </c>
      <c r="F5" s="1">
        <v>0.1</v>
      </c>
      <c r="G5">
        <v>6.9</v>
      </c>
      <c r="H5">
        <v>1.5</v>
      </c>
      <c r="I5">
        <v>0.05</v>
      </c>
      <c r="J5">
        <v>3.5</v>
      </c>
      <c r="K5" s="2">
        <v>3</v>
      </c>
      <c r="L5">
        <v>18</v>
      </c>
      <c r="M5">
        <v>0.1</v>
      </c>
    </row>
    <row r="6" spans="1:13">
      <c r="A6">
        <v>5</v>
      </c>
      <c r="B6">
        <v>6</v>
      </c>
      <c r="C6">
        <v>7</v>
      </c>
      <c r="D6">
        <f t="shared" si="0"/>
        <v>6.5</v>
      </c>
      <c r="E6" s="2">
        <v>8.9</v>
      </c>
      <c r="F6" s="1">
        <v>0.14000000000000001</v>
      </c>
      <c r="G6">
        <v>18</v>
      </c>
      <c r="H6" s="2">
        <v>4</v>
      </c>
      <c r="I6">
        <v>0.05</v>
      </c>
      <c r="J6">
        <v>3.9</v>
      </c>
      <c r="K6">
        <v>11</v>
      </c>
      <c r="L6">
        <v>17</v>
      </c>
      <c r="M6">
        <v>2.6</v>
      </c>
    </row>
    <row r="7" spans="1:13">
      <c r="A7">
        <v>6</v>
      </c>
      <c r="B7">
        <v>7</v>
      </c>
      <c r="C7">
        <v>8</v>
      </c>
      <c r="D7">
        <f t="shared" si="0"/>
        <v>7.5</v>
      </c>
      <c r="E7" s="2">
        <v>4.8</v>
      </c>
      <c r="F7" s="1">
        <v>0.1</v>
      </c>
      <c r="G7">
        <v>17</v>
      </c>
      <c r="H7">
        <v>1.3</v>
      </c>
      <c r="I7">
        <v>0.05</v>
      </c>
      <c r="J7">
        <v>3.3</v>
      </c>
      <c r="K7">
        <v>9.8000000000000007</v>
      </c>
      <c r="L7">
        <v>9.6999999999999993</v>
      </c>
      <c r="M7">
        <v>1.6</v>
      </c>
    </row>
    <row r="8" spans="1:13">
      <c r="A8">
        <v>7</v>
      </c>
      <c r="B8">
        <v>8</v>
      </c>
      <c r="C8">
        <v>9</v>
      </c>
      <c r="D8">
        <f t="shared" si="0"/>
        <v>8.5</v>
      </c>
      <c r="E8" s="2">
        <v>1</v>
      </c>
      <c r="F8" s="1">
        <v>0.1</v>
      </c>
      <c r="G8">
        <v>10</v>
      </c>
      <c r="H8">
        <v>1.3</v>
      </c>
      <c r="I8">
        <v>0.05</v>
      </c>
      <c r="J8">
        <v>2.1</v>
      </c>
      <c r="K8">
        <v>6.6</v>
      </c>
      <c r="L8">
        <v>4.3</v>
      </c>
      <c r="M8">
        <v>0.3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A1:M13"/>
  <sheetViews>
    <sheetView topLeftCell="C1" workbookViewId="0">
      <selection activeCell="D8" sqref="D8"/>
    </sheetView>
  </sheetViews>
  <sheetFormatPr defaultRowHeight="12.75"/>
  <cols>
    <col min="1" max="1" width="13.5703125" bestFit="1" customWidth="1"/>
    <col min="2" max="2" width="13.42578125" bestFit="1" customWidth="1"/>
    <col min="3" max="3" width="11.28515625" bestFit="1" customWidth="1"/>
    <col min="4" max="4" width="18.42578125" style="7" bestFit="1" customWidth="1"/>
    <col min="5" max="5" width="12" bestFit="1" customWidth="1"/>
    <col min="6" max="6" width="16.85546875" bestFit="1" customWidth="1"/>
    <col min="7" max="7" width="15.85546875" bestFit="1" customWidth="1"/>
    <col min="8" max="8" width="22" bestFit="1" customWidth="1"/>
    <col min="9" max="9" width="22" customWidth="1"/>
    <col min="10" max="10" width="12.140625" bestFit="1" customWidth="1"/>
    <col min="11" max="11" width="12" bestFit="1" customWidth="1"/>
    <col min="12" max="12" width="11.85546875" bestFit="1" customWidth="1"/>
    <col min="13" max="13" width="18.140625" bestFit="1" customWidth="1"/>
  </cols>
  <sheetData>
    <row r="1" spans="1:13" s="4" customFormat="1">
      <c r="A1" s="4" t="s">
        <v>13</v>
      </c>
      <c r="B1" s="4" t="s">
        <v>0</v>
      </c>
      <c r="C1" s="4" t="s">
        <v>14</v>
      </c>
      <c r="D1" s="5" t="s">
        <v>15</v>
      </c>
      <c r="E1" s="4" t="s">
        <v>16</v>
      </c>
      <c r="F1" s="4" t="s">
        <v>17</v>
      </c>
      <c r="G1" s="4" t="s">
        <v>18</v>
      </c>
      <c r="H1" s="4" t="s">
        <v>19</v>
      </c>
      <c r="I1" s="4" t="s">
        <v>20</v>
      </c>
      <c r="J1" s="4" t="s">
        <v>21</v>
      </c>
      <c r="K1" s="4" t="s">
        <v>22</v>
      </c>
      <c r="L1" s="4" t="s">
        <v>23</v>
      </c>
      <c r="M1" s="4" t="s">
        <v>24</v>
      </c>
    </row>
    <row r="2" spans="1:13" s="6" customFormat="1">
      <c r="A2" s="6">
        <v>3000</v>
      </c>
      <c r="B2" s="6" t="s">
        <v>25</v>
      </c>
      <c r="C2" s="6" t="s">
        <v>26</v>
      </c>
      <c r="D2" s="7"/>
      <c r="E2" s="6">
        <v>85.6</v>
      </c>
      <c r="G2" s="6">
        <v>35</v>
      </c>
      <c r="I2" s="6">
        <v>2.2999999999999998</v>
      </c>
      <c r="K2" s="6">
        <v>11000</v>
      </c>
      <c r="L2" s="6">
        <v>28</v>
      </c>
      <c r="M2" s="6">
        <v>30</v>
      </c>
    </row>
    <row r="3" spans="1:13" s="6" customFormat="1">
      <c r="A3" s="6">
        <v>3000</v>
      </c>
      <c r="B3" s="6" t="s">
        <v>25</v>
      </c>
      <c r="C3" s="6" t="s">
        <v>27</v>
      </c>
      <c r="D3" s="7"/>
      <c r="E3" s="6">
        <v>84.4</v>
      </c>
      <c r="G3" s="6">
        <v>25</v>
      </c>
      <c r="I3" s="6">
        <v>0.3</v>
      </c>
      <c r="K3" s="6">
        <v>1200</v>
      </c>
      <c r="L3" s="6">
        <v>3.2</v>
      </c>
      <c r="M3" s="6">
        <v>30</v>
      </c>
    </row>
    <row r="4" spans="1:13" s="6" customFormat="1">
      <c r="A4" s="6">
        <v>3000</v>
      </c>
      <c r="B4" s="6" t="s">
        <v>25</v>
      </c>
      <c r="C4" s="6" t="s">
        <v>28</v>
      </c>
      <c r="D4" s="7"/>
      <c r="E4" s="6">
        <v>85.3</v>
      </c>
      <c r="G4" s="6">
        <v>25</v>
      </c>
      <c r="I4" s="6">
        <v>0.4</v>
      </c>
      <c r="K4" s="6">
        <v>1400</v>
      </c>
      <c r="L4" s="6">
        <v>4.2</v>
      </c>
      <c r="M4" s="6">
        <v>30</v>
      </c>
    </row>
    <row r="5" spans="1:13" s="6" customFormat="1">
      <c r="A5" s="6">
        <v>3010</v>
      </c>
      <c r="B5" s="6" t="s">
        <v>29</v>
      </c>
      <c r="C5" s="6" t="s">
        <v>26</v>
      </c>
      <c r="D5" s="7"/>
      <c r="E5" s="6">
        <v>86.6</v>
      </c>
      <c r="G5" s="6">
        <v>25</v>
      </c>
      <c r="I5" s="6">
        <v>1.4</v>
      </c>
      <c r="K5" s="6">
        <v>10000</v>
      </c>
      <c r="L5" s="6">
        <v>29</v>
      </c>
      <c r="M5" s="6">
        <v>30</v>
      </c>
    </row>
    <row r="6" spans="1:13" s="6" customFormat="1">
      <c r="A6" s="6">
        <v>3010</v>
      </c>
      <c r="B6" s="6" t="s">
        <v>29</v>
      </c>
      <c r="C6" s="6" t="s">
        <v>30</v>
      </c>
      <c r="D6" s="7"/>
      <c r="E6" s="6">
        <v>86.7</v>
      </c>
      <c r="G6" s="6">
        <v>23</v>
      </c>
      <c r="I6" s="6">
        <v>0.6</v>
      </c>
      <c r="K6" s="6">
        <v>1900</v>
      </c>
      <c r="L6" s="6">
        <v>8.6999999999999993</v>
      </c>
      <c r="M6" s="6">
        <v>30</v>
      </c>
    </row>
    <row r="7" spans="1:13" s="6" customFormat="1">
      <c r="A7" s="6">
        <v>3010</v>
      </c>
      <c r="B7" s="6" t="s">
        <v>29</v>
      </c>
      <c r="C7" s="6" t="s">
        <v>31</v>
      </c>
      <c r="D7" s="7"/>
      <c r="E7" s="6">
        <v>84.3</v>
      </c>
      <c r="G7" s="6">
        <v>31</v>
      </c>
      <c r="I7" s="6">
        <v>0.3</v>
      </c>
      <c r="K7" s="6">
        <v>1700</v>
      </c>
      <c r="L7" s="6">
        <v>3.8</v>
      </c>
      <c r="M7" s="6">
        <v>30</v>
      </c>
    </row>
    <row r="8" spans="1:13">
      <c r="A8">
        <v>3010</v>
      </c>
      <c r="B8" t="s">
        <v>32</v>
      </c>
      <c r="C8" t="s">
        <v>33</v>
      </c>
      <c r="D8" s="7">
        <f>(4-2.5)/2+2.5</f>
        <v>3.25</v>
      </c>
      <c r="E8">
        <v>86.6</v>
      </c>
      <c r="F8" s="2">
        <v>1</v>
      </c>
      <c r="G8">
        <v>259</v>
      </c>
      <c r="H8">
        <v>0.1</v>
      </c>
      <c r="J8">
        <v>0.1</v>
      </c>
      <c r="K8">
        <v>11000</v>
      </c>
      <c r="L8">
        <v>33</v>
      </c>
      <c r="M8">
        <v>30</v>
      </c>
    </row>
    <row r="9" spans="1:13">
      <c r="A9">
        <v>3010</v>
      </c>
      <c r="B9" t="s">
        <v>32</v>
      </c>
      <c r="C9" t="s">
        <v>34</v>
      </c>
      <c r="D9" s="7">
        <f>(5.5-4)/2+4</f>
        <v>4.75</v>
      </c>
      <c r="E9">
        <v>84.2</v>
      </c>
      <c r="F9">
        <v>1</v>
      </c>
      <c r="G9">
        <v>99</v>
      </c>
      <c r="H9">
        <v>0.11</v>
      </c>
      <c r="J9">
        <v>0.14000000000000001</v>
      </c>
      <c r="K9">
        <v>3500</v>
      </c>
      <c r="L9">
        <v>26</v>
      </c>
      <c r="M9">
        <v>30</v>
      </c>
    </row>
    <row r="10" spans="1:13">
      <c r="A10">
        <v>3010</v>
      </c>
      <c r="B10" t="s">
        <v>32</v>
      </c>
      <c r="C10" t="s">
        <v>35</v>
      </c>
      <c r="D10" s="7">
        <f>(7-5.5)/2+5.5</f>
        <v>6.25</v>
      </c>
      <c r="E10">
        <v>83.7</v>
      </c>
      <c r="F10">
        <v>1.7</v>
      </c>
      <c r="G10">
        <v>50</v>
      </c>
      <c r="H10">
        <v>0.11</v>
      </c>
      <c r="J10">
        <v>0.1</v>
      </c>
      <c r="K10">
        <v>2200</v>
      </c>
      <c r="L10">
        <v>12</v>
      </c>
      <c r="M10">
        <v>150</v>
      </c>
    </row>
    <row r="11" spans="1:13">
      <c r="A11">
        <v>3000</v>
      </c>
      <c r="B11" t="s">
        <v>36</v>
      </c>
      <c r="C11" t="s">
        <v>33</v>
      </c>
      <c r="D11" s="7">
        <f>(4-2.5)/2+2.5</f>
        <v>3.25</v>
      </c>
      <c r="E11">
        <v>87.6</v>
      </c>
      <c r="F11">
        <v>1.2</v>
      </c>
      <c r="G11">
        <v>32</v>
      </c>
      <c r="H11">
        <v>0.1</v>
      </c>
      <c r="J11">
        <v>0.11</v>
      </c>
      <c r="K11">
        <v>7700</v>
      </c>
      <c r="L11">
        <v>30</v>
      </c>
      <c r="M11">
        <v>31</v>
      </c>
    </row>
    <row r="12" spans="1:13">
      <c r="A12">
        <v>3000</v>
      </c>
      <c r="B12" t="s">
        <v>36</v>
      </c>
      <c r="C12" t="s">
        <v>34</v>
      </c>
      <c r="D12" s="7">
        <f>(5.5-4)/2+4</f>
        <v>4.75</v>
      </c>
      <c r="E12">
        <v>86.3</v>
      </c>
      <c r="F12">
        <v>1</v>
      </c>
      <c r="G12">
        <v>25</v>
      </c>
      <c r="H12">
        <v>0.11</v>
      </c>
      <c r="J12">
        <v>0.1</v>
      </c>
      <c r="K12">
        <v>5900</v>
      </c>
      <c r="L12">
        <v>23</v>
      </c>
      <c r="M12">
        <v>30</v>
      </c>
    </row>
    <row r="13" spans="1:13">
      <c r="A13">
        <v>3000</v>
      </c>
      <c r="B13" t="s">
        <v>36</v>
      </c>
      <c r="C13" t="s">
        <v>35</v>
      </c>
      <c r="D13" s="7">
        <f>(7-5.5)/2+5.5</f>
        <v>6.25</v>
      </c>
      <c r="E13">
        <v>81.8</v>
      </c>
      <c r="F13">
        <v>4.9000000000000004</v>
      </c>
      <c r="G13">
        <v>25</v>
      </c>
      <c r="H13">
        <v>0.11</v>
      </c>
      <c r="J13">
        <v>0.1</v>
      </c>
      <c r="K13">
        <v>3500</v>
      </c>
      <c r="L13">
        <v>12</v>
      </c>
      <c r="M13">
        <v>320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2:Q68"/>
  <sheetViews>
    <sheetView topLeftCell="A34" workbookViewId="0">
      <selection activeCell="J59" sqref="J59"/>
    </sheetView>
  </sheetViews>
  <sheetFormatPr defaultRowHeight="12.75"/>
  <cols>
    <col min="1" max="1" width="15.7109375" customWidth="1"/>
    <col min="10" max="10" width="15.7109375" customWidth="1"/>
  </cols>
  <sheetData>
    <row r="2" spans="1:17">
      <c r="A2" t="s">
        <v>37</v>
      </c>
      <c r="J2" t="s">
        <v>48</v>
      </c>
    </row>
    <row r="3" spans="1:17">
      <c r="C3" t="s">
        <v>53</v>
      </c>
      <c r="L3" t="s">
        <v>53</v>
      </c>
    </row>
    <row r="4" spans="1:17">
      <c r="B4" t="s">
        <v>38</v>
      </c>
      <c r="C4">
        <v>1</v>
      </c>
      <c r="D4">
        <v>2</v>
      </c>
      <c r="E4">
        <v>4</v>
      </c>
      <c r="F4">
        <v>6</v>
      </c>
      <c r="G4">
        <v>10</v>
      </c>
      <c r="K4" t="s">
        <v>38</v>
      </c>
      <c r="L4">
        <v>1</v>
      </c>
      <c r="M4">
        <v>2</v>
      </c>
      <c r="N4">
        <v>4</v>
      </c>
      <c r="O4">
        <v>6</v>
      </c>
      <c r="P4">
        <v>10</v>
      </c>
    </row>
    <row r="5" spans="1:17">
      <c r="A5" t="s">
        <v>39</v>
      </c>
      <c r="B5">
        <v>5.35</v>
      </c>
      <c r="C5">
        <v>7.7</v>
      </c>
      <c r="D5">
        <v>7.7</v>
      </c>
      <c r="E5">
        <v>7.8</v>
      </c>
      <c r="F5">
        <v>6.6</v>
      </c>
      <c r="G5">
        <v>4.5</v>
      </c>
      <c r="H5" t="s">
        <v>47</v>
      </c>
      <c r="J5" t="s">
        <v>39</v>
      </c>
      <c r="K5">
        <v>5.35</v>
      </c>
      <c r="L5">
        <v>6</v>
      </c>
      <c r="M5">
        <v>4.3</v>
      </c>
      <c r="N5">
        <v>4.4000000000000004</v>
      </c>
      <c r="O5">
        <v>4.2300000000000004</v>
      </c>
      <c r="P5">
        <v>4.4000000000000004</v>
      </c>
      <c r="Q5" t="s">
        <v>49</v>
      </c>
    </row>
    <row r="6" spans="1:17">
      <c r="A6" t="s">
        <v>40</v>
      </c>
      <c r="B6">
        <v>103</v>
      </c>
      <c r="C6">
        <v>205</v>
      </c>
      <c r="D6">
        <v>144</v>
      </c>
      <c r="E6">
        <v>129</v>
      </c>
      <c r="F6">
        <v>107</v>
      </c>
      <c r="G6">
        <v>109</v>
      </c>
      <c r="J6" t="s">
        <v>40</v>
      </c>
      <c r="K6">
        <v>103</v>
      </c>
      <c r="L6">
        <v>161</v>
      </c>
      <c r="M6">
        <v>115</v>
      </c>
      <c r="N6">
        <v>106</v>
      </c>
      <c r="O6">
        <v>106</v>
      </c>
      <c r="P6">
        <v>102</v>
      </c>
    </row>
    <row r="7" spans="1:17">
      <c r="A7" t="s">
        <v>41</v>
      </c>
      <c r="H7" t="s">
        <v>46</v>
      </c>
      <c r="J7" t="s">
        <v>41</v>
      </c>
      <c r="Q7" t="s">
        <v>50</v>
      </c>
    </row>
    <row r="9" spans="1:17">
      <c r="A9" t="s">
        <v>42</v>
      </c>
      <c r="B9">
        <v>8.8000000000000007</v>
      </c>
      <c r="C9">
        <v>0.2</v>
      </c>
      <c r="D9">
        <v>0.1</v>
      </c>
      <c r="E9">
        <v>0.1</v>
      </c>
      <c r="F9">
        <v>0.2</v>
      </c>
      <c r="G9">
        <v>0.1</v>
      </c>
      <c r="J9" t="s">
        <v>42</v>
      </c>
      <c r="K9">
        <v>8.8000000000000007</v>
      </c>
      <c r="L9">
        <v>0.3</v>
      </c>
      <c r="M9">
        <v>0.2</v>
      </c>
      <c r="N9">
        <v>0.1</v>
      </c>
      <c r="O9">
        <v>0.2</v>
      </c>
      <c r="P9">
        <v>0.2</v>
      </c>
    </row>
    <row r="10" spans="1:17">
      <c r="A10" t="s">
        <v>43</v>
      </c>
      <c r="B10">
        <v>5700</v>
      </c>
      <c r="C10">
        <v>210</v>
      </c>
      <c r="D10">
        <v>8.9</v>
      </c>
      <c r="E10">
        <v>7.4</v>
      </c>
      <c r="F10">
        <v>33</v>
      </c>
      <c r="G10">
        <v>28</v>
      </c>
      <c r="J10" t="s">
        <v>43</v>
      </c>
      <c r="K10">
        <v>5700</v>
      </c>
      <c r="L10">
        <v>160</v>
      </c>
      <c r="M10">
        <v>33</v>
      </c>
      <c r="N10">
        <v>22</v>
      </c>
      <c r="O10">
        <v>27</v>
      </c>
      <c r="P10">
        <v>110</v>
      </c>
    </row>
    <row r="12" spans="1:17">
      <c r="A12" t="s">
        <v>44</v>
      </c>
      <c r="B12">
        <v>73</v>
      </c>
      <c r="C12">
        <v>450</v>
      </c>
      <c r="D12">
        <v>690</v>
      </c>
      <c r="E12">
        <v>340</v>
      </c>
      <c r="F12">
        <v>57</v>
      </c>
      <c r="G12">
        <v>3600</v>
      </c>
      <c r="J12" t="s">
        <v>44</v>
      </c>
      <c r="K12">
        <v>73</v>
      </c>
      <c r="L12">
        <v>360</v>
      </c>
      <c r="M12">
        <v>70</v>
      </c>
      <c r="N12">
        <v>55</v>
      </c>
      <c r="O12">
        <v>91</v>
      </c>
      <c r="P12">
        <v>1900</v>
      </c>
    </row>
    <row r="13" spans="1:17">
      <c r="A13" t="s">
        <v>45</v>
      </c>
      <c r="B13">
        <v>7.2</v>
      </c>
      <c r="C13">
        <v>13</v>
      </c>
      <c r="D13">
        <v>8.1999999999999993</v>
      </c>
      <c r="E13">
        <v>8.1</v>
      </c>
      <c r="F13">
        <v>8.1</v>
      </c>
      <c r="G13">
        <v>8.1999999999999993</v>
      </c>
      <c r="J13" t="s">
        <v>45</v>
      </c>
      <c r="K13">
        <v>7.2</v>
      </c>
      <c r="L13">
        <v>15</v>
      </c>
      <c r="M13">
        <v>8.3000000000000007</v>
      </c>
      <c r="N13">
        <v>8.4</v>
      </c>
      <c r="O13">
        <v>8.1</v>
      </c>
      <c r="P13">
        <v>8.4</v>
      </c>
    </row>
    <row r="15" spans="1:17">
      <c r="A15" t="s">
        <v>51</v>
      </c>
      <c r="J15" t="s">
        <v>51</v>
      </c>
    </row>
    <row r="17" spans="1:16">
      <c r="A17" t="s">
        <v>52</v>
      </c>
      <c r="C17">
        <f>(C9-$B9)*C$4</f>
        <v>-8.6000000000000014</v>
      </c>
      <c r="D17">
        <f t="shared" ref="D17:G18" si="0">(D9-$B9)*(D$4-C$4)</f>
        <v>-8.7000000000000011</v>
      </c>
      <c r="E17">
        <f t="shared" si="0"/>
        <v>-17.400000000000002</v>
      </c>
      <c r="F17">
        <f t="shared" si="0"/>
        <v>-17.200000000000003</v>
      </c>
      <c r="G17">
        <f t="shared" si="0"/>
        <v>-34.800000000000004</v>
      </c>
      <c r="J17" t="s">
        <v>52</v>
      </c>
      <c r="L17">
        <f>(L9-$B9)*L$4</f>
        <v>-8.5</v>
      </c>
      <c r="M17">
        <f t="shared" ref="M17:P18" si="1">(M9-$B9)*(M$4-L$4)</f>
        <v>-8.6000000000000014</v>
      </c>
      <c r="N17">
        <f t="shared" si="1"/>
        <v>-17.400000000000002</v>
      </c>
      <c r="O17">
        <f t="shared" si="1"/>
        <v>-17.200000000000003</v>
      </c>
      <c r="P17">
        <f t="shared" si="1"/>
        <v>-34.400000000000006</v>
      </c>
    </row>
    <row r="18" spans="1:16">
      <c r="A18" t="s">
        <v>55</v>
      </c>
      <c r="C18">
        <f>(C10-$B10)*C$4</f>
        <v>-5490</v>
      </c>
      <c r="D18">
        <f t="shared" si="0"/>
        <v>-5691.1</v>
      </c>
      <c r="E18">
        <f t="shared" si="0"/>
        <v>-11385.2</v>
      </c>
      <c r="F18">
        <f t="shared" si="0"/>
        <v>-11334</v>
      </c>
      <c r="G18">
        <f t="shared" si="0"/>
        <v>-22688</v>
      </c>
      <c r="J18" t="s">
        <v>55</v>
      </c>
      <c r="L18">
        <f>(L10-$B10)*L$4</f>
        <v>-5540</v>
      </c>
      <c r="M18">
        <f t="shared" si="1"/>
        <v>-5667</v>
      </c>
      <c r="N18">
        <f t="shared" si="1"/>
        <v>-11356</v>
      </c>
      <c r="O18">
        <f t="shared" si="1"/>
        <v>-11346</v>
      </c>
      <c r="P18">
        <f t="shared" si="1"/>
        <v>-22360</v>
      </c>
    </row>
    <row r="20" spans="1:16">
      <c r="A20" t="s">
        <v>56</v>
      </c>
      <c r="C20">
        <f>(C12-$B12)*C$4</f>
        <v>377</v>
      </c>
      <c r="D20">
        <f t="shared" ref="D20:G21" si="2">(D12-$B12)*(D$4-C$4)</f>
        <v>617</v>
      </c>
      <c r="E20">
        <f t="shared" si="2"/>
        <v>534</v>
      </c>
      <c r="F20">
        <f t="shared" si="2"/>
        <v>-32</v>
      </c>
      <c r="G20">
        <f t="shared" si="2"/>
        <v>14108</v>
      </c>
      <c r="J20" t="s">
        <v>56</v>
      </c>
      <c r="L20">
        <f>(L12-$B12)*L$4</f>
        <v>287</v>
      </c>
      <c r="M20">
        <f t="shared" ref="M20:P21" si="3">(M12-$B12)*(M$4-L$4)</f>
        <v>-3</v>
      </c>
      <c r="N20">
        <f t="shared" si="3"/>
        <v>-36</v>
      </c>
      <c r="O20">
        <f t="shared" si="3"/>
        <v>36</v>
      </c>
      <c r="P20">
        <f t="shared" si="3"/>
        <v>7308</v>
      </c>
    </row>
    <row r="21" spans="1:16">
      <c r="A21" t="s">
        <v>57</v>
      </c>
      <c r="C21">
        <f>(C13-$B13)*C$4</f>
        <v>5.8</v>
      </c>
      <c r="D21">
        <f t="shared" si="2"/>
        <v>0.99999999999999911</v>
      </c>
      <c r="E21">
        <f t="shared" si="2"/>
        <v>1.7999999999999989</v>
      </c>
      <c r="F21">
        <f t="shared" si="2"/>
        <v>1.7999999999999989</v>
      </c>
      <c r="G21">
        <f t="shared" si="2"/>
        <v>3.9999999999999964</v>
      </c>
      <c r="J21" t="s">
        <v>57</v>
      </c>
      <c r="L21">
        <f>(L13-$B13)*L$4</f>
        <v>7.8</v>
      </c>
      <c r="M21">
        <f t="shared" si="3"/>
        <v>1.1000000000000005</v>
      </c>
      <c r="N21">
        <f t="shared" si="3"/>
        <v>2.4000000000000004</v>
      </c>
      <c r="O21">
        <f t="shared" si="3"/>
        <v>1.7999999999999989</v>
      </c>
      <c r="P21">
        <f t="shared" si="3"/>
        <v>4.8000000000000007</v>
      </c>
    </row>
    <row r="23" spans="1:16">
      <c r="A23" t="s">
        <v>54</v>
      </c>
      <c r="J23" t="s">
        <v>54</v>
      </c>
    </row>
    <row r="25" spans="1:16">
      <c r="A25" t="s">
        <v>52</v>
      </c>
      <c r="C25">
        <f>C17</f>
        <v>-8.6000000000000014</v>
      </c>
      <c r="D25">
        <f>C25+D17</f>
        <v>-17.300000000000004</v>
      </c>
      <c r="E25">
        <f>D25+E17</f>
        <v>-34.700000000000003</v>
      </c>
      <c r="F25">
        <f>E25+F17</f>
        <v>-51.900000000000006</v>
      </c>
      <c r="G25">
        <f>F25+G17</f>
        <v>-86.700000000000017</v>
      </c>
      <c r="J25" t="s">
        <v>52</v>
      </c>
      <c r="L25">
        <f>L17</f>
        <v>-8.5</v>
      </c>
      <c r="M25">
        <f>L25+M17</f>
        <v>-17.100000000000001</v>
      </c>
      <c r="N25">
        <f>M25+N17</f>
        <v>-34.5</v>
      </c>
      <c r="O25">
        <f>N25+O17</f>
        <v>-51.7</v>
      </c>
      <c r="P25">
        <f>O25+P17</f>
        <v>-86.100000000000009</v>
      </c>
    </row>
    <row r="26" spans="1:16">
      <c r="A26" t="s">
        <v>58</v>
      </c>
      <c r="C26" s="2">
        <f>C18/1000</f>
        <v>-5.49</v>
      </c>
      <c r="D26" s="2">
        <f>C26+D18/1000</f>
        <v>-11.181100000000001</v>
      </c>
      <c r="E26" s="2">
        <f>D26+E18/1000</f>
        <v>-22.566300000000002</v>
      </c>
      <c r="F26" s="2">
        <f>E26+F18/1000</f>
        <v>-33.900300000000001</v>
      </c>
      <c r="G26" s="2">
        <f>F26+G18/1000</f>
        <v>-56.588300000000004</v>
      </c>
      <c r="J26" t="s">
        <v>58</v>
      </c>
      <c r="L26" s="2">
        <f>L18/1000</f>
        <v>-5.54</v>
      </c>
      <c r="M26" s="2">
        <f>L26+M18/1000</f>
        <v>-11.207000000000001</v>
      </c>
      <c r="N26" s="2">
        <f>M26+N18/1000</f>
        <v>-22.563000000000002</v>
      </c>
      <c r="O26" s="2">
        <f>N26+O18/1000</f>
        <v>-33.909000000000006</v>
      </c>
      <c r="P26" s="2">
        <f>O26+P18/1000</f>
        <v>-56.269000000000005</v>
      </c>
    </row>
    <row r="28" spans="1:16">
      <c r="A28" t="s">
        <v>59</v>
      </c>
      <c r="C28" s="2">
        <f>C20/1000</f>
        <v>0.377</v>
      </c>
      <c r="D28" s="2">
        <f>C28+D20/1000</f>
        <v>0.99399999999999999</v>
      </c>
      <c r="E28" s="2">
        <f>D28+E20/1000</f>
        <v>1.528</v>
      </c>
      <c r="F28" s="2">
        <f>E28+F20/1000</f>
        <v>1.496</v>
      </c>
      <c r="G28" s="2">
        <f>F28+G20/1000</f>
        <v>15.604000000000001</v>
      </c>
      <c r="J28" t="s">
        <v>59</v>
      </c>
      <c r="L28" s="2">
        <f>L20/1000</f>
        <v>0.28699999999999998</v>
      </c>
      <c r="M28" s="2">
        <f>L28+M20/1000</f>
        <v>0.28399999999999997</v>
      </c>
      <c r="N28" s="2">
        <f>M28+N20/1000</f>
        <v>0.24799999999999997</v>
      </c>
      <c r="O28" s="2">
        <f>N28+O20/1000</f>
        <v>0.28399999999999997</v>
      </c>
      <c r="P28" s="2">
        <f>O28+P20/1000</f>
        <v>7.5919999999999996</v>
      </c>
    </row>
    <row r="29" spans="1:16">
      <c r="A29" t="s">
        <v>57</v>
      </c>
      <c r="C29">
        <f>C21</f>
        <v>5.8</v>
      </c>
      <c r="D29">
        <f>C29+D21</f>
        <v>6.7999999999999989</v>
      </c>
      <c r="E29">
        <f>D29+E21</f>
        <v>8.5999999999999979</v>
      </c>
      <c r="F29">
        <f>E29+F21</f>
        <v>10.399999999999997</v>
      </c>
      <c r="G29">
        <f>F29+G21</f>
        <v>14.399999999999993</v>
      </c>
      <c r="J29" t="s">
        <v>57</v>
      </c>
      <c r="L29">
        <f>L21</f>
        <v>7.8</v>
      </c>
      <c r="M29">
        <f>L29+M21</f>
        <v>8.9</v>
      </c>
      <c r="N29">
        <f>M29+N21</f>
        <v>11.3</v>
      </c>
      <c r="O29">
        <f>N29+O21</f>
        <v>13.1</v>
      </c>
      <c r="P29">
        <f>O29+P21</f>
        <v>17.899999999999999</v>
      </c>
    </row>
    <row r="31" spans="1:16">
      <c r="D31" t="s">
        <v>53</v>
      </c>
      <c r="J31" t="s">
        <v>66</v>
      </c>
      <c r="L31" t="s">
        <v>53</v>
      </c>
    </row>
    <row r="32" spans="1:16">
      <c r="C32">
        <v>0</v>
      </c>
      <c r="D32">
        <v>1</v>
      </c>
      <c r="E32">
        <v>2</v>
      </c>
      <c r="F32">
        <v>4</v>
      </c>
      <c r="G32">
        <v>6</v>
      </c>
      <c r="H32">
        <v>10</v>
      </c>
      <c r="K32">
        <v>0</v>
      </c>
      <c r="L32">
        <v>1</v>
      </c>
      <c r="M32">
        <v>2</v>
      </c>
      <c r="N32">
        <v>4</v>
      </c>
      <c r="O32">
        <v>6</v>
      </c>
      <c r="P32">
        <v>10</v>
      </c>
    </row>
    <row r="33" spans="1:16">
      <c r="A33" t="s">
        <v>60</v>
      </c>
      <c r="C33">
        <v>8.8000000000000007</v>
      </c>
      <c r="D33">
        <v>8.8000000000000007</v>
      </c>
      <c r="E33">
        <v>8.8000000000000007</v>
      </c>
      <c r="F33">
        <v>8.8000000000000007</v>
      </c>
      <c r="G33">
        <v>8.8000000000000007</v>
      </c>
      <c r="H33">
        <v>8.8000000000000007</v>
      </c>
      <c r="J33" t="s">
        <v>61</v>
      </c>
      <c r="K33">
        <v>0</v>
      </c>
      <c r="L33">
        <v>8.6</v>
      </c>
      <c r="M33">
        <v>17.3</v>
      </c>
      <c r="N33">
        <v>34.700000000000003</v>
      </c>
      <c r="O33">
        <v>51.9</v>
      </c>
      <c r="P33">
        <v>86.7</v>
      </c>
    </row>
    <row r="34" spans="1:16">
      <c r="A34" t="s">
        <v>61</v>
      </c>
      <c r="C34">
        <v>8.8000000000000007</v>
      </c>
      <c r="D34">
        <v>0.2</v>
      </c>
      <c r="E34">
        <v>0.1</v>
      </c>
      <c r="F34">
        <v>0.1</v>
      </c>
      <c r="G34">
        <v>0.2</v>
      </c>
      <c r="H34">
        <v>0.1</v>
      </c>
      <c r="J34" t="s">
        <v>62</v>
      </c>
      <c r="K34">
        <f>K26</f>
        <v>0</v>
      </c>
      <c r="L34">
        <v>8.5</v>
      </c>
      <c r="M34">
        <v>17.100000000000001</v>
      </c>
      <c r="N34">
        <v>34.5</v>
      </c>
      <c r="O34">
        <v>51.7</v>
      </c>
      <c r="P34">
        <v>86.1</v>
      </c>
    </row>
    <row r="35" spans="1:16">
      <c r="A35" t="s">
        <v>62</v>
      </c>
      <c r="C35">
        <v>8.8000000000000007</v>
      </c>
      <c r="D35">
        <v>0.3</v>
      </c>
      <c r="E35">
        <v>0.2</v>
      </c>
      <c r="F35">
        <v>0.1</v>
      </c>
      <c r="G35">
        <v>0.2</v>
      </c>
      <c r="H35">
        <v>0.2</v>
      </c>
      <c r="J35" t="s">
        <v>64</v>
      </c>
      <c r="K35">
        <v>0</v>
      </c>
      <c r="L35" s="2">
        <v>5.49</v>
      </c>
      <c r="M35" s="2">
        <v>11.181100000000001</v>
      </c>
      <c r="N35" s="2">
        <v>22.566299999999998</v>
      </c>
      <c r="O35" s="2">
        <v>33.900300000000001</v>
      </c>
      <c r="P35" s="2">
        <v>56.588299999999997</v>
      </c>
    </row>
    <row r="36" spans="1:16">
      <c r="A36" t="s">
        <v>63</v>
      </c>
      <c r="C36">
        <v>5700</v>
      </c>
      <c r="D36">
        <v>5700</v>
      </c>
      <c r="E36">
        <v>5700</v>
      </c>
      <c r="F36">
        <v>5700</v>
      </c>
      <c r="G36">
        <v>5700</v>
      </c>
      <c r="H36">
        <v>5700</v>
      </c>
      <c r="J36" t="s">
        <v>65</v>
      </c>
      <c r="K36" s="2">
        <v>0</v>
      </c>
      <c r="L36" s="2">
        <v>5.54</v>
      </c>
      <c r="M36" s="2">
        <v>11.207000000000001</v>
      </c>
      <c r="N36" s="2">
        <v>22.562999999999999</v>
      </c>
      <c r="O36" s="2">
        <v>33.908999999999999</v>
      </c>
      <c r="P36">
        <v>56.268999999999998</v>
      </c>
    </row>
    <row r="37" spans="1:16">
      <c r="A37" t="s">
        <v>64</v>
      </c>
      <c r="C37">
        <v>5700</v>
      </c>
      <c r="D37">
        <v>210</v>
      </c>
      <c r="E37">
        <v>8.9</v>
      </c>
      <c r="F37">
        <v>7.4</v>
      </c>
      <c r="G37">
        <v>33</v>
      </c>
      <c r="H37">
        <v>28</v>
      </c>
    </row>
    <row r="38" spans="1:16">
      <c r="A38" t="s">
        <v>65</v>
      </c>
      <c r="C38">
        <v>5700</v>
      </c>
      <c r="D38">
        <v>160</v>
      </c>
      <c r="E38">
        <v>33</v>
      </c>
      <c r="F38">
        <v>22</v>
      </c>
      <c r="G38">
        <v>27</v>
      </c>
      <c r="H38">
        <v>110</v>
      </c>
    </row>
    <row r="61" spans="1:8">
      <c r="D61" t="s">
        <v>53</v>
      </c>
    </row>
    <row r="62" spans="1:8">
      <c r="C62">
        <v>0</v>
      </c>
      <c r="D62">
        <v>1</v>
      </c>
      <c r="E62">
        <v>2</v>
      </c>
      <c r="F62">
        <v>4</v>
      </c>
      <c r="G62">
        <v>6</v>
      </c>
      <c r="H62">
        <v>10</v>
      </c>
    </row>
    <row r="63" spans="1:8">
      <c r="A63" t="s">
        <v>60</v>
      </c>
      <c r="C63">
        <v>8.8000000000000007</v>
      </c>
      <c r="D63">
        <v>8.8000000000000007</v>
      </c>
      <c r="E63">
        <v>8.8000000000000007</v>
      </c>
      <c r="F63">
        <v>8.8000000000000007</v>
      </c>
      <c r="G63">
        <v>8.8000000000000007</v>
      </c>
      <c r="H63">
        <v>8.8000000000000007</v>
      </c>
    </row>
    <row r="64" spans="1:8">
      <c r="A64" t="s">
        <v>61</v>
      </c>
      <c r="D64">
        <v>0.2</v>
      </c>
      <c r="E64">
        <v>0.1</v>
      </c>
      <c r="F64">
        <v>0.1</v>
      </c>
      <c r="G64">
        <v>0.2</v>
      </c>
      <c r="H64">
        <v>0.1</v>
      </c>
    </row>
    <row r="65" spans="1:8">
      <c r="A65" t="s">
        <v>62</v>
      </c>
      <c r="D65">
        <v>0.3</v>
      </c>
      <c r="E65">
        <v>0.2</v>
      </c>
      <c r="F65">
        <v>0.1</v>
      </c>
      <c r="G65">
        <v>0.2</v>
      </c>
      <c r="H65">
        <v>0.2</v>
      </c>
    </row>
    <row r="66" spans="1:8">
      <c r="A66" t="s">
        <v>63</v>
      </c>
      <c r="C66">
        <v>5700</v>
      </c>
      <c r="D66">
        <v>5700</v>
      </c>
      <c r="E66">
        <v>5700</v>
      </c>
      <c r="F66">
        <v>5700</v>
      </c>
      <c r="G66">
        <v>5700</v>
      </c>
      <c r="H66">
        <v>5700</v>
      </c>
    </row>
    <row r="67" spans="1:8">
      <c r="A67" t="s">
        <v>64</v>
      </c>
      <c r="C67">
        <v>5700</v>
      </c>
      <c r="D67">
        <v>210</v>
      </c>
      <c r="E67">
        <v>8.9</v>
      </c>
      <c r="F67">
        <v>7.4</v>
      </c>
      <c r="G67">
        <v>33</v>
      </c>
      <c r="H67">
        <v>28</v>
      </c>
    </row>
    <row r="68" spans="1:8">
      <c r="A68" t="s">
        <v>65</v>
      </c>
      <c r="C68">
        <v>5700</v>
      </c>
      <c r="D68">
        <v>160</v>
      </c>
      <c r="E68">
        <v>33</v>
      </c>
      <c r="F68">
        <v>22</v>
      </c>
      <c r="G68">
        <v>27</v>
      </c>
      <c r="H68">
        <v>110</v>
      </c>
    </row>
  </sheetData>
  <phoneticPr fontId="1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Samenvatting xmlns="529c2d43-2337-4e41-ab57-f1f3e0260fbf">
      <Url xsi:nil="true"/>
      <Description xsi:nil="true"/>
    </Samenvatting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A41A2B8635B84198F812D406C46724" ma:contentTypeVersion="1" ma:contentTypeDescription="Een nieuw document maken." ma:contentTypeScope="" ma:versionID="aa2e39f79d12259f0d524504f17098e4">
  <xsd:schema xmlns:xsd="http://www.w3.org/2001/XMLSchema" xmlns:xs="http://www.w3.org/2001/XMLSchema" xmlns:p="http://schemas.microsoft.com/office/2006/metadata/properties" xmlns:ns2="529c2d43-2337-4e41-ab57-f1f3e0260fbf" targetNamespace="http://schemas.microsoft.com/office/2006/metadata/properties" ma:root="true" ma:fieldsID="aae6e674acfe2c8d82d84a6407ba3102" ns2:_="">
    <xsd:import namespace="529c2d43-2337-4e41-ab57-f1f3e0260fbf"/>
    <xsd:element name="properties">
      <xsd:complexType>
        <xsd:sequence>
          <xsd:element name="documentManagement">
            <xsd:complexType>
              <xsd:all>
                <xsd:element ref="ns2:Samenvatt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c2d43-2337-4e41-ab57-f1f3e0260fbf" elementFormDefault="qualified">
    <xsd:import namespace="http://schemas.microsoft.com/office/2006/documentManagement/types"/>
    <xsd:import namespace="http://schemas.microsoft.com/office/infopath/2007/PartnerControls"/>
    <xsd:element name="Samenvatting" ma:index="8" nillable="true" ma:displayName="Samenvatting" ma:format="Hyperlink" ma:internalName="Samenvatt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181938-FEE5-4CD0-8842-52BF6437E29C}"/>
</file>

<file path=customXml/itemProps2.xml><?xml version="1.0" encoding="utf-8"?>
<ds:datastoreItem xmlns:ds="http://schemas.openxmlformats.org/officeDocument/2006/customXml" ds:itemID="{82BE95F7-C988-4430-AF7C-A55F4A38D35E}"/>
</file>

<file path=customXml/itemProps3.xml><?xml version="1.0" encoding="utf-8"?>
<ds:datastoreItem xmlns:ds="http://schemas.openxmlformats.org/officeDocument/2006/customXml" ds:itemID="{7415757A-4DCE-4485-AD8F-6C2674424D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Grafieken</vt:lpstr>
      </vt:variant>
      <vt:variant>
        <vt:i4>4</vt:i4>
      </vt:variant>
    </vt:vector>
  </HeadingPairs>
  <TitlesOfParts>
    <vt:vector size="7" baseType="lpstr">
      <vt:lpstr>data grond nulmeting</vt:lpstr>
      <vt:lpstr>data grond 4e mon ronde</vt:lpstr>
      <vt:lpstr>kolomproeven</vt:lpstr>
      <vt:lpstr>Zn en Cd nulmeting</vt:lpstr>
      <vt:lpstr>Zn en Cd 4e mon ronde</vt:lpstr>
      <vt:lpstr>kolomproef in &amp; efluent</vt:lpstr>
      <vt:lpstr>kolomproef cumulatief</vt:lpstr>
    </vt:vector>
  </TitlesOfParts>
  <Company>Tauw bv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ork</dc:creator>
  <cp:lastModifiedBy>diane185</cp:lastModifiedBy>
  <dcterms:created xsi:type="dcterms:W3CDTF">2008-07-29T07:50:04Z</dcterms:created>
  <dcterms:modified xsi:type="dcterms:W3CDTF">2010-08-10T08:29:20Z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0x010100AEA41A2B8635B84198F812D406C46724</vt:lpwstr>
  </property>
</Properties>
</file>